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pivotTables/pivotTable5.xml" ContentType="application/vnd.openxmlformats-officedocument.spreadsheetml.pivotTable+xml"/>
  <Override PartName="/xl/tables/table4.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202300"/>
  <mc:AlternateContent xmlns:mc="http://schemas.openxmlformats.org/markup-compatibility/2006">
    <mc:Choice Requires="x15">
      <x15ac:absPath xmlns:x15ac="http://schemas.microsoft.com/office/spreadsheetml/2010/11/ac" url="C:\Users\james\Downloads\"/>
    </mc:Choice>
  </mc:AlternateContent>
  <xr:revisionPtr revIDLastSave="0" documentId="13_ncr:1_{6335CDD7-B0F6-420D-AC42-3A362518618F}" xr6:coauthVersionLast="47" xr6:coauthVersionMax="47" xr10:uidLastSave="{00000000-0000-0000-0000-000000000000}"/>
  <bookViews>
    <workbookView xWindow="-108" yWindow="-108" windowWidth="30936" windowHeight="16776" xr2:uid="{1ADDE5FC-7DBC-4D9D-9CDC-AE1C8F191CAA}"/>
  </bookViews>
  <sheets>
    <sheet name="Dashboard" sheetId="7" r:id="rId1"/>
    <sheet name="Sales" sheetId="2" r:id="rId2"/>
    <sheet name="Pivot_Sales" sheetId="3" r:id="rId3"/>
    <sheet name="Customers" sheetId="4" r:id="rId4"/>
    <sheet name="Employees" sheetId="5" r:id="rId5"/>
    <sheet name="Inventory" sheetId="6" r:id="rId6"/>
    <sheet name="Hardware" sheetId="11" r:id="rId7"/>
    <sheet name="Software" sheetId="12" r:id="rId8"/>
    <sheet name="Network" sheetId="13" r:id="rId9"/>
  </sheets>
  <definedNames>
    <definedName name="ExternalData_1" localSheetId="1" hidden="1">Sales!$A$1:$O$176</definedName>
    <definedName name="ExternalData_2" localSheetId="3" hidden="1">'Customers'!$A$1:$I$61</definedName>
    <definedName name="ExternalData_3" localSheetId="4" hidden="1">Employees!$A$1:$H$19</definedName>
    <definedName name="ExternalData_3" localSheetId="5" hidden="1">Inventory!$A$1:$N$136</definedName>
    <definedName name="Slicer_City">#N/A</definedName>
    <definedName name="Slicer_EmployeeName">#N/A</definedName>
  </definedNames>
  <calcPr calcId="191029"/>
  <pivotCaches>
    <pivotCache cacheId="0" r:id="rId10"/>
    <pivotCache cacheId="1" r:id="rId11"/>
    <pivotCache cacheId="2" r:id="rId12"/>
  </pivotCaches>
  <extLst>
    <ext xmlns:x14="http://schemas.microsoft.com/office/spreadsheetml/2009/9/main" uri="{BBE1A952-AA13-448e-AADC-164F8A28A991}">
      <x14:slicerCaches>
        <x14:slicerCache r:id="rId13"/>
        <x14:slicerCache r:id="rId1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7" l="1"/>
  <c r="O12" i="7"/>
  <c r="B12" i="13"/>
  <c r="O10" i="7"/>
  <c r="O8" i="7"/>
  <c r="B11" i="12"/>
  <c r="B12" i="12"/>
  <c r="H5" i="11"/>
  <c r="B8" i="11" s="1"/>
  <c r="H6" i="11"/>
  <c r="H7" i="11"/>
  <c r="H9" i="11"/>
  <c r="B14" i="11" s="1"/>
  <c r="H10" i="11"/>
  <c r="H11" i="11"/>
  <c r="H12" i="11"/>
  <c r="H13" i="11"/>
  <c r="H15" i="11"/>
  <c r="H16" i="11"/>
  <c r="H17" i="11"/>
  <c r="H18" i="11"/>
  <c r="H19" i="11"/>
  <c r="B20" i="11"/>
  <c r="H21" i="11"/>
  <c r="B23" i="11" s="1"/>
  <c r="H22" i="11"/>
  <c r="H24" i="11"/>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Q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E2"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P2" i="2"/>
  <c r="R2" i="2" s="1"/>
  <c r="P3" i="2"/>
  <c r="R3" i="2" s="1"/>
  <c r="P4" i="2"/>
  <c r="R4" i="2" s="1"/>
  <c r="P5" i="2"/>
  <c r="R5" i="2" s="1"/>
  <c r="P6" i="2"/>
  <c r="R6" i="2" s="1"/>
  <c r="P7" i="2"/>
  <c r="R7" i="2" s="1"/>
  <c r="P8" i="2"/>
  <c r="R8" i="2" s="1"/>
  <c r="P9" i="2"/>
  <c r="R9" i="2" s="1"/>
  <c r="P10" i="2"/>
  <c r="R10" i="2" s="1"/>
  <c r="P11" i="2"/>
  <c r="R11" i="2" s="1"/>
  <c r="P12" i="2"/>
  <c r="R12" i="2" s="1"/>
  <c r="P13" i="2"/>
  <c r="R13" i="2" s="1"/>
  <c r="P14" i="2"/>
  <c r="R14" i="2" s="1"/>
  <c r="P15" i="2"/>
  <c r="R15" i="2" s="1"/>
  <c r="P16" i="2"/>
  <c r="R16" i="2" s="1"/>
  <c r="P17" i="2"/>
  <c r="R17" i="2" s="1"/>
  <c r="P18" i="2"/>
  <c r="R18" i="2" s="1"/>
  <c r="P19" i="2"/>
  <c r="R19" i="2" s="1"/>
  <c r="P20" i="2"/>
  <c r="R20" i="2" s="1"/>
  <c r="P21" i="2"/>
  <c r="R21" i="2" s="1"/>
  <c r="P22" i="2"/>
  <c r="R22" i="2" s="1"/>
  <c r="P23" i="2"/>
  <c r="R23" i="2" s="1"/>
  <c r="P24" i="2"/>
  <c r="R24" i="2" s="1"/>
  <c r="P25" i="2"/>
  <c r="R25" i="2" s="1"/>
  <c r="P26" i="2"/>
  <c r="R26" i="2" s="1"/>
  <c r="P27" i="2"/>
  <c r="R27" i="2" s="1"/>
  <c r="P28" i="2"/>
  <c r="R28" i="2" s="1"/>
  <c r="P29" i="2"/>
  <c r="R29" i="2" s="1"/>
  <c r="P30" i="2"/>
  <c r="R30" i="2" s="1"/>
  <c r="P31" i="2"/>
  <c r="R31" i="2" s="1"/>
  <c r="P32" i="2"/>
  <c r="R32" i="2" s="1"/>
  <c r="P33" i="2"/>
  <c r="R33" i="2" s="1"/>
  <c r="P34" i="2"/>
  <c r="R34" i="2" s="1"/>
  <c r="P35" i="2"/>
  <c r="R35" i="2" s="1"/>
  <c r="P36" i="2"/>
  <c r="R36" i="2" s="1"/>
  <c r="P37" i="2"/>
  <c r="R37" i="2" s="1"/>
  <c r="P38" i="2"/>
  <c r="R38" i="2" s="1"/>
  <c r="P39" i="2"/>
  <c r="R39" i="2" s="1"/>
  <c r="P40" i="2"/>
  <c r="R40" i="2" s="1"/>
  <c r="P41" i="2"/>
  <c r="R41" i="2" s="1"/>
  <c r="P42" i="2"/>
  <c r="R42" i="2" s="1"/>
  <c r="P43" i="2"/>
  <c r="R43" i="2" s="1"/>
  <c r="P44" i="2"/>
  <c r="R44" i="2" s="1"/>
  <c r="P45" i="2"/>
  <c r="R45" i="2" s="1"/>
  <c r="P46" i="2"/>
  <c r="R46" i="2" s="1"/>
  <c r="P47" i="2"/>
  <c r="R47" i="2" s="1"/>
  <c r="P48" i="2"/>
  <c r="R48" i="2" s="1"/>
  <c r="P49" i="2"/>
  <c r="R49" i="2" s="1"/>
  <c r="P50" i="2"/>
  <c r="R50" i="2" s="1"/>
  <c r="P51" i="2"/>
  <c r="R51" i="2" s="1"/>
  <c r="P52" i="2"/>
  <c r="R52" i="2" s="1"/>
  <c r="P53" i="2"/>
  <c r="R53" i="2" s="1"/>
  <c r="P54" i="2"/>
  <c r="R54" i="2" s="1"/>
  <c r="P55" i="2"/>
  <c r="R55" i="2" s="1"/>
  <c r="P56" i="2"/>
  <c r="R56" i="2" s="1"/>
  <c r="P57" i="2"/>
  <c r="R57" i="2" s="1"/>
  <c r="P58" i="2"/>
  <c r="R58" i="2" s="1"/>
  <c r="P59" i="2"/>
  <c r="R59" i="2" s="1"/>
  <c r="P60" i="2"/>
  <c r="R60" i="2" s="1"/>
  <c r="P61" i="2"/>
  <c r="R61" i="2" s="1"/>
  <c r="P62" i="2"/>
  <c r="R62" i="2" s="1"/>
  <c r="P63" i="2"/>
  <c r="R63" i="2" s="1"/>
  <c r="P64" i="2"/>
  <c r="R64" i="2" s="1"/>
  <c r="P65" i="2"/>
  <c r="R65" i="2" s="1"/>
  <c r="P66" i="2"/>
  <c r="R66" i="2" s="1"/>
  <c r="P67" i="2"/>
  <c r="R67" i="2" s="1"/>
  <c r="P68" i="2"/>
  <c r="R68" i="2" s="1"/>
  <c r="P69" i="2"/>
  <c r="R69" i="2" s="1"/>
  <c r="P70" i="2"/>
  <c r="R70" i="2" s="1"/>
  <c r="P71" i="2"/>
  <c r="R71" i="2" s="1"/>
  <c r="P72" i="2"/>
  <c r="R72" i="2" s="1"/>
  <c r="P73" i="2"/>
  <c r="R73" i="2" s="1"/>
  <c r="P74" i="2"/>
  <c r="R74" i="2" s="1"/>
  <c r="P75" i="2"/>
  <c r="R75" i="2" s="1"/>
  <c r="P76" i="2"/>
  <c r="R76" i="2" s="1"/>
  <c r="P77" i="2"/>
  <c r="R77" i="2" s="1"/>
  <c r="P78" i="2"/>
  <c r="R78" i="2" s="1"/>
  <c r="P79" i="2"/>
  <c r="R79" i="2" s="1"/>
  <c r="P80" i="2"/>
  <c r="R80" i="2" s="1"/>
  <c r="P81" i="2"/>
  <c r="R81" i="2" s="1"/>
  <c r="P82" i="2"/>
  <c r="R82" i="2" s="1"/>
  <c r="P83" i="2"/>
  <c r="R83" i="2" s="1"/>
  <c r="P84" i="2"/>
  <c r="R84" i="2" s="1"/>
  <c r="P85" i="2"/>
  <c r="R85" i="2" s="1"/>
  <c r="P86" i="2"/>
  <c r="R86" i="2" s="1"/>
  <c r="P87" i="2"/>
  <c r="R87" i="2" s="1"/>
  <c r="P88" i="2"/>
  <c r="R88" i="2" s="1"/>
  <c r="P89" i="2"/>
  <c r="R89" i="2" s="1"/>
  <c r="P90" i="2"/>
  <c r="R90" i="2" s="1"/>
  <c r="P91" i="2"/>
  <c r="R91" i="2" s="1"/>
  <c r="P92" i="2"/>
  <c r="R92" i="2" s="1"/>
  <c r="P93" i="2"/>
  <c r="R93" i="2" s="1"/>
  <c r="P94" i="2"/>
  <c r="R94" i="2" s="1"/>
  <c r="P95" i="2"/>
  <c r="R95" i="2" s="1"/>
  <c r="P96" i="2"/>
  <c r="R96" i="2" s="1"/>
  <c r="P97" i="2"/>
  <c r="R97" i="2" s="1"/>
  <c r="P98" i="2"/>
  <c r="R98" i="2" s="1"/>
  <c r="P99" i="2"/>
  <c r="R99" i="2" s="1"/>
  <c r="P100" i="2"/>
  <c r="R100" i="2" s="1"/>
  <c r="P101" i="2"/>
  <c r="R101" i="2" s="1"/>
  <c r="P102" i="2"/>
  <c r="R102" i="2" s="1"/>
  <c r="P103" i="2"/>
  <c r="R103" i="2" s="1"/>
  <c r="P104" i="2"/>
  <c r="R104" i="2" s="1"/>
  <c r="P105" i="2"/>
  <c r="R105" i="2" s="1"/>
  <c r="P106" i="2"/>
  <c r="R106" i="2" s="1"/>
  <c r="P107" i="2"/>
  <c r="R107" i="2" s="1"/>
  <c r="P108" i="2"/>
  <c r="R108" i="2" s="1"/>
  <c r="P109" i="2"/>
  <c r="R109" i="2" s="1"/>
  <c r="P110" i="2"/>
  <c r="R110" i="2" s="1"/>
  <c r="P111" i="2"/>
  <c r="R111" i="2" s="1"/>
  <c r="P112" i="2"/>
  <c r="R112" i="2" s="1"/>
  <c r="P113" i="2"/>
  <c r="R113" i="2" s="1"/>
  <c r="P114" i="2"/>
  <c r="R114" i="2" s="1"/>
  <c r="P115" i="2"/>
  <c r="R115" i="2" s="1"/>
  <c r="P116" i="2"/>
  <c r="R116" i="2" s="1"/>
  <c r="P117" i="2"/>
  <c r="R117" i="2" s="1"/>
  <c r="P118" i="2"/>
  <c r="R118" i="2" s="1"/>
  <c r="P119" i="2"/>
  <c r="R119" i="2" s="1"/>
  <c r="P120" i="2"/>
  <c r="R120" i="2" s="1"/>
  <c r="P121" i="2"/>
  <c r="R121" i="2" s="1"/>
  <c r="P122" i="2"/>
  <c r="R122" i="2" s="1"/>
  <c r="P123" i="2"/>
  <c r="R123" i="2" s="1"/>
  <c r="P124" i="2"/>
  <c r="R124" i="2" s="1"/>
  <c r="P125" i="2"/>
  <c r="R125" i="2" s="1"/>
  <c r="P126" i="2"/>
  <c r="R126" i="2" s="1"/>
  <c r="P127" i="2"/>
  <c r="R127" i="2" s="1"/>
  <c r="P128" i="2"/>
  <c r="R128" i="2" s="1"/>
  <c r="P129" i="2"/>
  <c r="R129" i="2" s="1"/>
  <c r="P130" i="2"/>
  <c r="R130" i="2" s="1"/>
  <c r="P131" i="2"/>
  <c r="R131" i="2" s="1"/>
  <c r="P132" i="2"/>
  <c r="R132" i="2" s="1"/>
  <c r="P133" i="2"/>
  <c r="R133" i="2" s="1"/>
  <c r="P134" i="2"/>
  <c r="R134" i="2" s="1"/>
  <c r="P135" i="2"/>
  <c r="R135" i="2" s="1"/>
  <c r="P136" i="2"/>
  <c r="R136" i="2" s="1"/>
  <c r="P137" i="2"/>
  <c r="R137" i="2" s="1"/>
  <c r="P138" i="2"/>
  <c r="R138" i="2" s="1"/>
  <c r="P139" i="2"/>
  <c r="R139" i="2" s="1"/>
  <c r="P140" i="2"/>
  <c r="R140" i="2" s="1"/>
  <c r="P141" i="2"/>
  <c r="R141" i="2" s="1"/>
  <c r="P142" i="2"/>
  <c r="R142" i="2" s="1"/>
  <c r="P143" i="2"/>
  <c r="R143" i="2" s="1"/>
  <c r="P144" i="2"/>
  <c r="R144" i="2" s="1"/>
  <c r="P145" i="2"/>
  <c r="R145" i="2" s="1"/>
  <c r="P146" i="2"/>
  <c r="R146" i="2" s="1"/>
  <c r="P147" i="2"/>
  <c r="R147" i="2" s="1"/>
  <c r="P148" i="2"/>
  <c r="R148" i="2" s="1"/>
  <c r="P149" i="2"/>
  <c r="R149" i="2" s="1"/>
  <c r="P150" i="2"/>
  <c r="R150" i="2" s="1"/>
  <c r="P151" i="2"/>
  <c r="R151" i="2" s="1"/>
  <c r="P152" i="2"/>
  <c r="R152" i="2" s="1"/>
  <c r="P153" i="2"/>
  <c r="R153" i="2" s="1"/>
  <c r="P154" i="2"/>
  <c r="R154" i="2" s="1"/>
  <c r="P155" i="2"/>
  <c r="R155" i="2" s="1"/>
  <c r="P156" i="2"/>
  <c r="R156" i="2" s="1"/>
  <c r="P157" i="2"/>
  <c r="R157" i="2" s="1"/>
  <c r="P158" i="2"/>
  <c r="R158" i="2" s="1"/>
  <c r="P159" i="2"/>
  <c r="R159" i="2" s="1"/>
  <c r="P160" i="2"/>
  <c r="R160" i="2" s="1"/>
  <c r="P161" i="2"/>
  <c r="R161" i="2" s="1"/>
  <c r="P162" i="2"/>
  <c r="R162" i="2" s="1"/>
  <c r="P163" i="2"/>
  <c r="R163" i="2" s="1"/>
  <c r="P164" i="2"/>
  <c r="R164" i="2" s="1"/>
  <c r="P165" i="2"/>
  <c r="R165" i="2" s="1"/>
  <c r="P166" i="2"/>
  <c r="R166" i="2" s="1"/>
  <c r="P167" i="2"/>
  <c r="R167" i="2" s="1"/>
  <c r="P168" i="2"/>
  <c r="R168" i="2" s="1"/>
  <c r="P169" i="2"/>
  <c r="R169" i="2" s="1"/>
  <c r="P170" i="2"/>
  <c r="R170" i="2" s="1"/>
  <c r="P171" i="2"/>
  <c r="R171" i="2" s="1"/>
  <c r="P172" i="2"/>
  <c r="R172" i="2" s="1"/>
  <c r="P173" i="2"/>
  <c r="R173" i="2" s="1"/>
  <c r="P174" i="2"/>
  <c r="R174" i="2" s="1"/>
  <c r="P175" i="2"/>
  <c r="R175" i="2" s="1"/>
  <c r="P176" i="2"/>
  <c r="R176" i="2" s="1"/>
  <c r="B29" i="1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93CF0D4-9382-4D1A-869A-7ED7E432E0F1}" keepAlive="1" name="Query - customers" description="Connection to the 'customers' query in the workbook." type="5" refreshedVersion="8" background="1" saveData="1">
    <dbPr connection="Provider=Microsoft.Mashup.OleDb.1;Data Source=$Workbook$;Location=customers;Extended Properties=&quot;&quot;" command="SELECT * FROM [customers]"/>
  </connection>
  <connection id="2" xr16:uid="{C2CC6394-6DED-44E7-883A-5BE378886FC1}" keepAlive="1" name="Query - employees" description="Connection to the 'employees' query in the workbook." type="5" refreshedVersion="8" background="1" saveData="1">
    <dbPr connection="Provider=Microsoft.Mashup.OleDb.1;Data Source=$Workbook$;Location=employees;Extended Properties=&quot;&quot;" command="SELECT * FROM [employees]"/>
  </connection>
  <connection id="3" xr16:uid="{6E6C8014-D897-4EBD-A439-A54CAE87D492}" keepAlive="1" name="Query - inventory" description="Connection to the 'inventory' query in the workbook." type="5" refreshedVersion="8" background="1" saveData="1">
    <dbPr connection="Provider=Microsoft.Mashup.OleDb.1;Data Source=$Workbook$;Location=inventory;Extended Properties=&quot;&quot;" command="SELECT * FROM [inventory]"/>
  </connection>
  <connection id="4" xr16:uid="{51A3C02B-F817-42B8-B61E-EE7EB4E0BAFE}" keepAlive="1" name="Query - sales" description="Connection to the 'sales' query in the workbook." type="5" refreshedVersion="8" background="1" saveData="1">
    <dbPr connection="Provider=Microsoft.Mashup.OleDb.1;Data Source=$Workbook$;Location=sales;Extended Properties=&quot;&quot;" command="SELECT * FROM [sales]"/>
  </connection>
</connections>
</file>

<file path=xl/sharedStrings.xml><?xml version="1.0" encoding="utf-8"?>
<sst xmlns="http://schemas.openxmlformats.org/spreadsheetml/2006/main" count="3814" uniqueCount="1048">
  <si>
    <t>SaleDate</t>
  </si>
  <si>
    <t>CustomerID</t>
  </si>
  <si>
    <t>EmployeeID</t>
  </si>
  <si>
    <t>SKU</t>
  </si>
  <si>
    <t>ProductName</t>
  </si>
  <si>
    <t>Category</t>
  </si>
  <si>
    <t>Quantity</t>
  </si>
  <si>
    <t>UnitPrice</t>
  </si>
  <si>
    <t>Discount</t>
  </si>
  <si>
    <t>SaleChannel</t>
  </si>
  <si>
    <t>PaymentMethod</t>
  </si>
  <si>
    <t>Status</t>
  </si>
  <si>
    <t>SALE-5091</t>
  </si>
  <si>
    <t>EMP-013</t>
  </si>
  <si>
    <t>E-BIKE-RIDGE-W-S</t>
  </si>
  <si>
    <t>Women's Ridge Small</t>
  </si>
  <si>
    <t>E-Bike</t>
  </si>
  <si>
    <t>Website</t>
  </si>
  <si>
    <t>Cash</t>
  </si>
  <si>
    <t>Completed</t>
  </si>
  <si>
    <t>SALE-5093</t>
  </si>
  <si>
    <t>EMP-005</t>
  </si>
  <si>
    <t>E-BIKE-COMET-M-M</t>
  </si>
  <si>
    <t>Men's Comet Medium</t>
  </si>
  <si>
    <t>Phone Order</t>
  </si>
  <si>
    <t>Credit Card</t>
  </si>
  <si>
    <t>SALE-5068</t>
  </si>
  <si>
    <t>EMP-002</t>
  </si>
  <si>
    <t>SALE-5040</t>
  </si>
  <si>
    <t>EMP-018</t>
  </si>
  <si>
    <t>Picked Up</t>
  </si>
  <si>
    <t>SALE-5026</t>
  </si>
  <si>
    <t>EMP-004</t>
  </si>
  <si>
    <t>E-BIKE-COMET-M-L</t>
  </si>
  <si>
    <t>Men's Comet Large</t>
  </si>
  <si>
    <t>Financing</t>
  </si>
  <si>
    <t>SALE-5087</t>
  </si>
  <si>
    <t>EMP-014</t>
  </si>
  <si>
    <t>E-BIKE-SPARK-K-S</t>
  </si>
  <si>
    <t>Kids' Spark Small</t>
  </si>
  <si>
    <t>SALE-5162</t>
  </si>
  <si>
    <t>ACC-BAG-PANNIER</t>
  </si>
  <si>
    <t>Pannier Bag</t>
  </si>
  <si>
    <t>Accessory</t>
  </si>
  <si>
    <t>SALE-5173</t>
  </si>
  <si>
    <t>ACC-LIGHT-LED</t>
  </si>
  <si>
    <t>LED Light Set</t>
  </si>
  <si>
    <t>Debit Card</t>
  </si>
  <si>
    <t>SALE-5103</t>
  </si>
  <si>
    <t>E-BIKE-COMET-M-S</t>
  </si>
  <si>
    <t>Men's Comet Small</t>
  </si>
  <si>
    <t>In-Store</t>
  </si>
  <si>
    <t>SALE-5097</t>
  </si>
  <si>
    <t>EMP-010</t>
  </si>
  <si>
    <t>E-BIKE-COMET-W-S</t>
  </si>
  <si>
    <t>Women's Comet Small</t>
  </si>
  <si>
    <t>SALE-5154</t>
  </si>
  <si>
    <t>ACC-PUMP-MINI</t>
  </si>
  <si>
    <t>Mini Pump</t>
  </si>
  <si>
    <t>SALE-5110</t>
  </si>
  <si>
    <t>SALE-5137</t>
  </si>
  <si>
    <t>ACC-FENDER-SET</t>
  </si>
  <si>
    <t>Fender Set</t>
  </si>
  <si>
    <t>SALE-5078</t>
  </si>
  <si>
    <t>E-BIKE-COMET-W-M</t>
  </si>
  <si>
    <t>Women's Comet Medium</t>
  </si>
  <si>
    <t>SALE-5116</t>
  </si>
  <si>
    <t>SALE-5117</t>
  </si>
  <si>
    <t>EMP-003</t>
  </si>
  <si>
    <t>E-BIKE-RIDGE-M-S</t>
  </si>
  <si>
    <t>Men's Ridge Small</t>
  </si>
  <si>
    <t>SALE-5067</t>
  </si>
  <si>
    <t>Delivered</t>
  </si>
  <si>
    <t>SALE-5084</t>
  </si>
  <si>
    <t>EMP-017</t>
  </si>
  <si>
    <t>E-BIKE-RIDGE-W-M</t>
  </si>
  <si>
    <t>Women's Ridge Medium</t>
  </si>
  <si>
    <t>SALE-5098</t>
  </si>
  <si>
    <t>EMP-008</t>
  </si>
  <si>
    <t>E-BIKE-SPARK-K-L</t>
  </si>
  <si>
    <t>Kids' Spark Large</t>
  </si>
  <si>
    <t>SALE-5150</t>
  </si>
  <si>
    <t>SALE-5057</t>
  </si>
  <si>
    <t>EMP-009</t>
  </si>
  <si>
    <t>E-BIKE-COMET-W-L</t>
  </si>
  <si>
    <t>Women's Comet Large</t>
  </si>
  <si>
    <t>SALE-5062</t>
  </si>
  <si>
    <t>SALE-5155</t>
  </si>
  <si>
    <t>ACC-ULOCK-STD</t>
  </si>
  <si>
    <t>U-Lock Standard</t>
  </si>
  <si>
    <t>SALE-5058</t>
  </si>
  <si>
    <t>E-BIKE-RIDGE-M-L</t>
  </si>
  <si>
    <t>Men's Ridge Large</t>
  </si>
  <si>
    <t>SALE-5113</t>
  </si>
  <si>
    <t>EMP-015</t>
  </si>
  <si>
    <t>E-BIKE-SPARK-K-M</t>
  </si>
  <si>
    <t>Kids' Spark Medium</t>
  </si>
  <si>
    <t>SALE-5036</t>
  </si>
  <si>
    <t>SALE-5006</t>
  </si>
  <si>
    <t>SALE-5072</t>
  </si>
  <si>
    <t>SALE-5016</t>
  </si>
  <si>
    <t>SALE-5147</t>
  </si>
  <si>
    <t>ACC-RACK-REAR</t>
  </si>
  <si>
    <t>Rear Cargo Rack</t>
  </si>
  <si>
    <t>SALE-5013</t>
  </si>
  <si>
    <t>SALE-5146</t>
  </si>
  <si>
    <t>SALE-5055</t>
  </si>
  <si>
    <t>E-BIKE-RIDGE-M-M</t>
  </si>
  <si>
    <t>Men's Ridge Medium</t>
  </si>
  <si>
    <t>SALE-5118</t>
  </si>
  <si>
    <t>E-BIKE-RIDGE-W-L</t>
  </si>
  <si>
    <t>Women's Ridge Large</t>
  </si>
  <si>
    <t>SALE-5114</t>
  </si>
  <si>
    <t>SALE-5105</t>
  </si>
  <si>
    <t>SALE-5140</t>
  </si>
  <si>
    <t>ACC-HELMET-WHT</t>
  </si>
  <si>
    <t>Helmet - White</t>
  </si>
  <si>
    <t>SALE-5109</t>
  </si>
  <si>
    <t>EMP-012</t>
  </si>
  <si>
    <t>SALE-5021</t>
  </si>
  <si>
    <t>EMP-007</t>
  </si>
  <si>
    <t>SALE-5052</t>
  </si>
  <si>
    <t>SALE-5120</t>
  </si>
  <si>
    <t>SALE-5011</t>
  </si>
  <si>
    <t>EMP-006</t>
  </si>
  <si>
    <t>SALE-5128</t>
  </si>
  <si>
    <t>ACC-MIRROR-SIDE</t>
  </si>
  <si>
    <t>Handlebar Mirror</t>
  </si>
  <si>
    <t>SALE-5027</t>
  </si>
  <si>
    <t>SALE-5125</t>
  </si>
  <si>
    <t>ACC-HELMET-BLK</t>
  </si>
  <si>
    <t>Helmet - Black</t>
  </si>
  <si>
    <t>SALE-5175</t>
  </si>
  <si>
    <t>SALE-5092</t>
  </si>
  <si>
    <t>SALE-5102</t>
  </si>
  <si>
    <t>SALE-5136</t>
  </si>
  <si>
    <t>SALE-5174</t>
  </si>
  <si>
    <t>SALE-5007</t>
  </si>
  <si>
    <t>SALE-5101</t>
  </si>
  <si>
    <t>SALE-5056</t>
  </si>
  <si>
    <t>SALE-5124</t>
  </si>
  <si>
    <t>ACC-KIT-REPAIR</t>
  </si>
  <si>
    <t>Repair Kit</t>
  </si>
  <si>
    <t>SALE-5065</t>
  </si>
  <si>
    <t>SALE-5126</t>
  </si>
  <si>
    <t>SALE-5171</t>
  </si>
  <si>
    <t>ACC-CAGE-BOTTLE</t>
  </si>
  <si>
    <t>Bottle Cage</t>
  </si>
  <si>
    <t>SALE-5002</t>
  </si>
  <si>
    <t>SALE-5042</t>
  </si>
  <si>
    <t>SALE-5049</t>
  </si>
  <si>
    <t>EMP-001</t>
  </si>
  <si>
    <t>SALE-5112</t>
  </si>
  <si>
    <t>SALE-5073</t>
  </si>
  <si>
    <t>SALE-5003</t>
  </si>
  <si>
    <t>SALE-5069</t>
  </si>
  <si>
    <t>SALE-5059</t>
  </si>
  <si>
    <t>SALE-5083</t>
  </si>
  <si>
    <t>SALE-5048</t>
  </si>
  <si>
    <t>SALE-5122</t>
  </si>
  <si>
    <t>SALE-5079</t>
  </si>
  <si>
    <t>SALE-5152</t>
  </si>
  <si>
    <t>SALE-5001</t>
  </si>
  <si>
    <t>SALE-5082</t>
  </si>
  <si>
    <t>SALE-5086</t>
  </si>
  <si>
    <t>SALE-5138</t>
  </si>
  <si>
    <t>SALE-5107</t>
  </si>
  <si>
    <t>SALE-5106</t>
  </si>
  <si>
    <t>SALE-5074</t>
  </si>
  <si>
    <t>SALE-5077</t>
  </si>
  <si>
    <t>SALE-5127</t>
  </si>
  <si>
    <t>SALE-5149</t>
  </si>
  <si>
    <t>ACC-MOUNT-PHONE</t>
  </si>
  <si>
    <t>Phone Mount</t>
  </si>
  <si>
    <t>SALE-5005</t>
  </si>
  <si>
    <t>EMP-016</t>
  </si>
  <si>
    <t>SALE-5010</t>
  </si>
  <si>
    <t>SALE-5076</t>
  </si>
  <si>
    <t>SALE-5123</t>
  </si>
  <si>
    <t>SALE-5160</t>
  </si>
  <si>
    <t>SALE-5075</t>
  </si>
  <si>
    <t>SALE-5029</t>
  </si>
  <si>
    <t>SALE-5164</t>
  </si>
  <si>
    <t>SALE-5090</t>
  </si>
  <si>
    <t>SALE-5135</t>
  </si>
  <si>
    <t>SALE-5023</t>
  </si>
  <si>
    <t>EMP-011</t>
  </si>
  <si>
    <t>SALE-5153</t>
  </si>
  <si>
    <t>SALE-5166</t>
  </si>
  <si>
    <t>SALE-5030</t>
  </si>
  <si>
    <t>SALE-5020</t>
  </si>
  <si>
    <t>SALE-5046</t>
  </si>
  <si>
    <t>SALE-5064</t>
  </si>
  <si>
    <t>SALE-5142</t>
  </si>
  <si>
    <t>SALE-5096</t>
  </si>
  <si>
    <t>SALE-5115</t>
  </si>
  <si>
    <t>SALE-5148</t>
  </si>
  <si>
    <t>SALE-5038</t>
  </si>
  <si>
    <t>SALE-5014</t>
  </si>
  <si>
    <t>SALE-5066</t>
  </si>
  <si>
    <t>SALE-5141</t>
  </si>
  <si>
    <t>SALE-5035</t>
  </si>
  <si>
    <t>SALE-5054</t>
  </si>
  <si>
    <t>SALE-5158</t>
  </si>
  <si>
    <t>SALE-5039</t>
  </si>
  <si>
    <t>SALE-5017</t>
  </si>
  <si>
    <t>SALE-5047</t>
  </si>
  <si>
    <t>SALE-5089</t>
  </si>
  <si>
    <t>SALE-5094</t>
  </si>
  <si>
    <t>SALE-5139</t>
  </si>
  <si>
    <t>SALE-5012</t>
  </si>
  <si>
    <t>SALE-5043</t>
  </si>
  <si>
    <t>SALE-5133</t>
  </si>
  <si>
    <t>SALE-5145</t>
  </si>
  <si>
    <t>SALE-5028</t>
  </si>
  <si>
    <t>SALE-5070</t>
  </si>
  <si>
    <t>SALE-5163</t>
  </si>
  <si>
    <t>SALE-5050</t>
  </si>
  <si>
    <t>SALE-5063</t>
  </si>
  <si>
    <t>SALE-5132</t>
  </si>
  <si>
    <t>SALE-5095</t>
  </si>
  <si>
    <t>SALE-5008</t>
  </si>
  <si>
    <t>SALE-5111</t>
  </si>
  <si>
    <t>SALE-5156</t>
  </si>
  <si>
    <t>SALE-5004</t>
  </si>
  <si>
    <t>SALE-5009</t>
  </si>
  <si>
    <t>SALE-5034</t>
  </si>
  <si>
    <t>SALE-5161</t>
  </si>
  <si>
    <t>SALE-5031</t>
  </si>
  <si>
    <t>SALE-5157</t>
  </si>
  <si>
    <t>SALE-5041</t>
  </si>
  <si>
    <t>SALE-5129</t>
  </si>
  <si>
    <t>SALE-5053</t>
  </si>
  <si>
    <t>SALE-5061</t>
  </si>
  <si>
    <t>SALE-5167</t>
  </si>
  <si>
    <t>SALE-5081</t>
  </si>
  <si>
    <t>SALE-5172</t>
  </si>
  <si>
    <t>SALE-5051</t>
  </si>
  <si>
    <t>SALE-5037</t>
  </si>
  <si>
    <t>SALE-5134</t>
  </si>
  <si>
    <t>SALE-5099</t>
  </si>
  <si>
    <t>SALE-5165</t>
  </si>
  <si>
    <t>SALE-5104</t>
  </si>
  <si>
    <t>SALE-5060</t>
  </si>
  <si>
    <t>SALE-5080</t>
  </si>
  <si>
    <t>SALE-5024</t>
  </si>
  <si>
    <t>SALE-5019</t>
  </si>
  <si>
    <t>SALE-5131</t>
  </si>
  <si>
    <t>SALE-5015</t>
  </si>
  <si>
    <t>SALE-5100</t>
  </si>
  <si>
    <t>SALE-5088</t>
  </si>
  <si>
    <t>SALE-5085</t>
  </si>
  <si>
    <t>SALE-5033</t>
  </si>
  <si>
    <t>SALE-5119</t>
  </si>
  <si>
    <t>SALE-5159</t>
  </si>
  <si>
    <t>SALE-5168</t>
  </si>
  <si>
    <t>SALE-5032</t>
  </si>
  <si>
    <t>SALE-5143</t>
  </si>
  <si>
    <t>SALE-5022</t>
  </si>
  <si>
    <t>SALE-5044</t>
  </si>
  <si>
    <t>SALE-5045</t>
  </si>
  <si>
    <t>SALE-5121</t>
  </si>
  <si>
    <t>SALE-5018</t>
  </si>
  <si>
    <t>SALE-5025</t>
  </si>
  <si>
    <t>SALE-5151</t>
  </si>
  <si>
    <t>SALE-5169</t>
  </si>
  <si>
    <t>SALE-5170</t>
  </si>
  <si>
    <t>SALE-5071</t>
  </si>
  <si>
    <t>SALE-5144</t>
  </si>
  <si>
    <t>SALE-5108</t>
  </si>
  <si>
    <t>SALE-5130</t>
  </si>
  <si>
    <t>Revenue</t>
  </si>
  <si>
    <t>OrderID</t>
  </si>
  <si>
    <t>Row Labels</t>
  </si>
  <si>
    <t>Grand Total</t>
  </si>
  <si>
    <t>Sum of Revenue</t>
  </si>
  <si>
    <t>ProductType</t>
  </si>
  <si>
    <t>ProdcutFeature</t>
  </si>
  <si>
    <t>FirstName</t>
  </si>
  <si>
    <t>LastName</t>
  </si>
  <si>
    <t>Email</t>
  </si>
  <si>
    <t>Phone</t>
  </si>
  <si>
    <t>City</t>
  </si>
  <si>
    <t>State</t>
  </si>
  <si>
    <t>CustomerType</t>
  </si>
  <si>
    <t>JoinDate</t>
  </si>
  <si>
    <t>Hannah</t>
  </si>
  <si>
    <t>Hayes</t>
  </si>
  <si>
    <t>hannah.hayes1@example.com</t>
  </si>
  <si>
    <t>Asheville</t>
  </si>
  <si>
    <t>NC</t>
  </si>
  <si>
    <t>Retail</t>
  </si>
  <si>
    <t>Joseph</t>
  </si>
  <si>
    <t>Garcia</t>
  </si>
  <si>
    <t>joseph.garcia2@example.com</t>
  </si>
  <si>
    <t>Sylva</t>
  </si>
  <si>
    <t>Elijah</t>
  </si>
  <si>
    <t>Nelson</t>
  </si>
  <si>
    <t>elijah.nelson3@example.com</t>
  </si>
  <si>
    <t>Brevard</t>
  </si>
  <si>
    <t>David</t>
  </si>
  <si>
    <t>Lee</t>
  </si>
  <si>
    <t>david.lee4@example.com</t>
  </si>
  <si>
    <t>Morganton</t>
  </si>
  <si>
    <t>Commercial</t>
  </si>
  <si>
    <t>Liam</t>
  </si>
  <si>
    <t>Keller</t>
  </si>
  <si>
    <t>liam.keller5@example.com</t>
  </si>
  <si>
    <t>Natalie</t>
  </si>
  <si>
    <t>Vargas</t>
  </si>
  <si>
    <t>natalie.vargas6@example.com</t>
  </si>
  <si>
    <t>Hendersonville</t>
  </si>
  <si>
    <t>Emily</t>
  </si>
  <si>
    <t>Scott</t>
  </si>
  <si>
    <t>emily.scott7@example.com</t>
  </si>
  <si>
    <t>Waynesville</t>
  </si>
  <si>
    <t>Daniel</t>
  </si>
  <si>
    <t>Zimmerman</t>
  </si>
  <si>
    <t>daniel.zimmerman8@example.com</t>
  </si>
  <si>
    <t>Evans</t>
  </si>
  <si>
    <t>david.evans9@example.com</t>
  </si>
  <si>
    <t>Service</t>
  </si>
  <si>
    <t>Leah</t>
  </si>
  <si>
    <t>Owens</t>
  </si>
  <si>
    <t>leah.owens10@example.com</t>
  </si>
  <si>
    <t>Logan</t>
  </si>
  <si>
    <t>logan.keller11@example.com</t>
  </si>
  <si>
    <t>Black Mountain</t>
  </si>
  <si>
    <t>Samuel</t>
  </si>
  <si>
    <t>samuel.evans12@example.com</t>
  </si>
  <si>
    <t>Weaverville</t>
  </si>
  <si>
    <t>Lucas</t>
  </si>
  <si>
    <t>Flores</t>
  </si>
  <si>
    <t>lucas.flores13@example.com</t>
  </si>
  <si>
    <t>Isaac</t>
  </si>
  <si>
    <t>Diaz</t>
  </si>
  <si>
    <t>isaac.diaz14@example.com</t>
  </si>
  <si>
    <t>Amelia</t>
  </si>
  <si>
    <t>amelia.nelson15@example.com</t>
  </si>
  <si>
    <t>Jackson</t>
  </si>
  <si>
    <t>jackson.flores16@example.com</t>
  </si>
  <si>
    <t>Boone</t>
  </si>
  <si>
    <t>Zoey</t>
  </si>
  <si>
    <t>Quinn</t>
  </si>
  <si>
    <t>zoey.quinn17@example.com</t>
  </si>
  <si>
    <t>Isabella</t>
  </si>
  <si>
    <t>Jenkins</t>
  </si>
  <si>
    <t>isabella.jenkins18@example.com</t>
  </si>
  <si>
    <t>Marion</t>
  </si>
  <si>
    <t>Mia</t>
  </si>
  <si>
    <t>mia.keller19@example.com</t>
  </si>
  <si>
    <t>Owen</t>
  </si>
  <si>
    <t>King</t>
  </si>
  <si>
    <t>owen.king20@example.com</t>
  </si>
  <si>
    <t>Reed</t>
  </si>
  <si>
    <t>zoey.reed21@example.com</t>
  </si>
  <si>
    <t>liam.quinn22@example.com</t>
  </si>
  <si>
    <t>John</t>
  </si>
  <si>
    <t>Turner</t>
  </si>
  <si>
    <t>john.turner23@example.com</t>
  </si>
  <si>
    <t>lucas.lee24@example.com</t>
  </si>
  <si>
    <t>James</t>
  </si>
  <si>
    <t>Young</t>
  </si>
  <si>
    <t>james.young25@example.com</t>
  </si>
  <si>
    <t>Foster</t>
  </si>
  <si>
    <t>elijah.foster26@example.com</t>
  </si>
  <si>
    <t>Gray</t>
  </si>
  <si>
    <t>isabella.gray27@example.com</t>
  </si>
  <si>
    <t>Sebastian</t>
  </si>
  <si>
    <t>sebastian.nelson28@example.com</t>
  </si>
  <si>
    <t>jackson.young29@example.com</t>
  </si>
  <si>
    <t>amelia.vargas30@example.com</t>
  </si>
  <si>
    <t>liam.evans31@example.com</t>
  </si>
  <si>
    <t>amelia.jenkins32@example.com</t>
  </si>
  <si>
    <t>Powell</t>
  </si>
  <si>
    <t>isabella.powell33@example.com</t>
  </si>
  <si>
    <t>Henry</t>
  </si>
  <si>
    <t>henry.garcia34@example.com</t>
  </si>
  <si>
    <t>owen.diaz35@example.com</t>
  </si>
  <si>
    <t>Sophia</t>
  </si>
  <si>
    <t>Parker</t>
  </si>
  <si>
    <t>sophia.parker36@example.com</t>
  </si>
  <si>
    <t>Charlotte</t>
  </si>
  <si>
    <t>charlotte.reed37@example.com</t>
  </si>
  <si>
    <t>Moore</t>
  </si>
  <si>
    <t>leah.moore38@example.com</t>
  </si>
  <si>
    <t>elijah.parker39@example.com</t>
  </si>
  <si>
    <t>jackson.diaz40@example.com</t>
  </si>
  <si>
    <t>Savannah</t>
  </si>
  <si>
    <t>savannah.flores41@example.com</t>
  </si>
  <si>
    <t>Ella</t>
  </si>
  <si>
    <t>ella.nelson42@example.com</t>
  </si>
  <si>
    <t>Abigail</t>
  </si>
  <si>
    <t>abigail.diaz43@example.com</t>
  </si>
  <si>
    <t>Luke</t>
  </si>
  <si>
    <t>luke.keller44@example.com</t>
  </si>
  <si>
    <t>amelia.parker45@example.com</t>
  </si>
  <si>
    <t>Noah</t>
  </si>
  <si>
    <t>Taylor</t>
  </si>
  <si>
    <t>noah.taylor46@example.com</t>
  </si>
  <si>
    <t>Harper</t>
  </si>
  <si>
    <t>harper.nelson47@example.com</t>
  </si>
  <si>
    <t>Aiden</t>
  </si>
  <si>
    <t>aiden.turner48@example.com</t>
  </si>
  <si>
    <t>Ethan</t>
  </si>
  <si>
    <t>ethan.powell49@example.com</t>
  </si>
  <si>
    <t>Walker</t>
  </si>
  <si>
    <t>isabella.walker50@example.com</t>
  </si>
  <si>
    <t>isaac.lee51@example.com</t>
  </si>
  <si>
    <t>Brooklyn</t>
  </si>
  <si>
    <t>brooklyn.moore52@example.com</t>
  </si>
  <si>
    <t>Allison</t>
  </si>
  <si>
    <t>allison.garcia53@example.com</t>
  </si>
  <si>
    <t>david.vargas54@example.com</t>
  </si>
  <si>
    <t>harper.diaz55@example.com</t>
  </si>
  <si>
    <t>Mason</t>
  </si>
  <si>
    <t>Irwin</t>
  </si>
  <si>
    <t>mason.irwin56@example.com</t>
  </si>
  <si>
    <t>sebastian.moore57@example.com</t>
  </si>
  <si>
    <t>isaac.young58@example.com</t>
  </si>
  <si>
    <t>Levi</t>
  </si>
  <si>
    <t>levi.young59@example.com</t>
  </si>
  <si>
    <t>emily.moore60@example.com</t>
  </si>
  <si>
    <t>(828) 481-5012</t>
  </si>
  <si>
    <t>(828) 804-7912</t>
  </si>
  <si>
    <t>(828) 816-1434</t>
  </si>
  <si>
    <t>(828) 659-5557</t>
  </si>
  <si>
    <t>(828) 484-3547</t>
  </si>
  <si>
    <t>(828) 589-2584</t>
  </si>
  <si>
    <t>(828) 244-8527</t>
  </si>
  <si>
    <t>(828) 500-6925</t>
  </si>
  <si>
    <t>(828) 433-5741</t>
  </si>
  <si>
    <t>(828) 484-8428</t>
  </si>
  <si>
    <t>(828) 414-5374</t>
  </si>
  <si>
    <t>(828) 375-9751</t>
  </si>
  <si>
    <t>(828) 855-4598</t>
  </si>
  <si>
    <t>(828) 232-6168</t>
  </si>
  <si>
    <t>(828) 522-4483</t>
  </si>
  <si>
    <t>(828) 342-5040</t>
  </si>
  <si>
    <t>(828) 797-7543</t>
  </si>
  <si>
    <t>(828) 973-1771</t>
  </si>
  <si>
    <t>(828) 265-7304</t>
  </si>
  <si>
    <t>(828) 211-2876</t>
  </si>
  <si>
    <t>(828) 500-8123</t>
  </si>
  <si>
    <t>(828) 382-9317</t>
  </si>
  <si>
    <t>(828) 403-3504</t>
  </si>
  <si>
    <t>(828) 813-6310</t>
  </si>
  <si>
    <t>(828) 259-4946</t>
  </si>
  <si>
    <t>(828) 270-9727</t>
  </si>
  <si>
    <t>(828) 471-9645</t>
  </si>
  <si>
    <t>(828) 947-4295</t>
  </si>
  <si>
    <t>(828) 662-2982</t>
  </si>
  <si>
    <t>(828) 767-4770</t>
  </si>
  <si>
    <t>(828) 269-1514</t>
  </si>
  <si>
    <t>(828) 885-8953</t>
  </si>
  <si>
    <t>(828) 448-8749</t>
  </si>
  <si>
    <t>(828) 641-6804</t>
  </si>
  <si>
    <t>(828) 612-6559</t>
  </si>
  <si>
    <t>(828) 749-8350</t>
  </si>
  <si>
    <t>(828) 277-8260</t>
  </si>
  <si>
    <t>(828) 867-9856</t>
  </si>
  <si>
    <t>(828) 697-8886</t>
  </si>
  <si>
    <t>(828) 202-7396</t>
  </si>
  <si>
    <t>(828) 913-8973</t>
  </si>
  <si>
    <t>(828) 953-9883</t>
  </si>
  <si>
    <t>(828) 688-9238</t>
  </si>
  <si>
    <t>(828) 282-4044</t>
  </si>
  <si>
    <t>(828) 783-5033</t>
  </si>
  <si>
    <t>(828) 873-9565</t>
  </si>
  <si>
    <t>(828) 471-7484</t>
  </si>
  <si>
    <t>(828) 969-2188</t>
  </si>
  <si>
    <t>(828) 750-4492</t>
  </si>
  <si>
    <t>(828) 578-5669</t>
  </si>
  <si>
    <t>(828) 869-9666</t>
  </si>
  <si>
    <t>(828) 306-3200</t>
  </si>
  <si>
    <t>(828) 478-5616</t>
  </si>
  <si>
    <t>(828) 849-5325</t>
  </si>
  <si>
    <t>(828) 633-5533</t>
  </si>
  <si>
    <t>(828) 959-8239</t>
  </si>
  <si>
    <t>(828) 277-3442</t>
  </si>
  <si>
    <t>(828) 351-8041</t>
  </si>
  <si>
    <t>(828) 415-5088</t>
  </si>
  <si>
    <t>(828) 967-3532</t>
  </si>
  <si>
    <t>CUST1005</t>
  </si>
  <si>
    <t>CUST1051</t>
  </si>
  <si>
    <t>CUST1031</t>
  </si>
  <si>
    <t>CUST1022</t>
  </si>
  <si>
    <t>CUST1001</t>
  </si>
  <si>
    <t>CUST1048</t>
  </si>
  <si>
    <t>CUST1043</t>
  </si>
  <si>
    <t>CUST1039</t>
  </si>
  <si>
    <t>CUST1027</t>
  </si>
  <si>
    <t>CUST1025</t>
  </si>
  <si>
    <t>CUST1054</t>
  </si>
  <si>
    <t>CUST1042</t>
  </si>
  <si>
    <t>CUST1017</t>
  </si>
  <si>
    <t>CUST1014</t>
  </si>
  <si>
    <t>CUST1002</t>
  </si>
  <si>
    <t>CUST1026</t>
  </si>
  <si>
    <t>CUST1053</t>
  </si>
  <si>
    <t>CUST1045</t>
  </si>
  <si>
    <t>CUST1041</t>
  </si>
  <si>
    <t>CUST1018</t>
  </si>
  <si>
    <t>CUST1015</t>
  </si>
  <si>
    <t>CUST1021</t>
  </si>
  <si>
    <t>CUST1029</t>
  </si>
  <si>
    <t>CUST1032</t>
  </si>
  <si>
    <t>CUST1010</t>
  </si>
  <si>
    <t>CUST1030</t>
  </si>
  <si>
    <t>CUST1003</t>
  </si>
  <si>
    <t>CUST1052</t>
  </si>
  <si>
    <t>CUST1013</t>
  </si>
  <si>
    <t>CUST1023</t>
  </si>
  <si>
    <t>CUST1020</t>
  </si>
  <si>
    <t>CUST1057</t>
  </si>
  <si>
    <t>CUST1046</t>
  </si>
  <si>
    <t>CUST1019</t>
  </si>
  <si>
    <t>CUST1036</t>
  </si>
  <si>
    <t>CUST1008</t>
  </si>
  <si>
    <t>CUST1007</t>
  </si>
  <si>
    <t>CUST1050</t>
  </si>
  <si>
    <t>CUST1024</t>
  </si>
  <si>
    <t>CUST1055</t>
  </si>
  <si>
    <t>CUST1016</t>
  </si>
  <si>
    <t>CUST1059</t>
  </si>
  <si>
    <t>CUST1004</t>
  </si>
  <si>
    <t>CUST1012</t>
  </si>
  <si>
    <t>CUST1037</t>
  </si>
  <si>
    <t>CUST1033</t>
  </si>
  <si>
    <t>CUST1047</t>
  </si>
  <si>
    <t>CUST1028</t>
  </si>
  <si>
    <t>CUST1056</t>
  </si>
  <si>
    <t>CUST1006</t>
  </si>
  <si>
    <t>CUST1011</t>
  </si>
  <si>
    <t>Department</t>
  </si>
  <si>
    <t>JobTitle</t>
  </si>
  <si>
    <t>HireDate</t>
  </si>
  <si>
    <t>EmploymentType</t>
  </si>
  <si>
    <t>HourlyRate</t>
  </si>
  <si>
    <t>Benjamin</t>
  </si>
  <si>
    <t>Sales</t>
  </si>
  <si>
    <t>Store Manager</t>
  </si>
  <si>
    <t>Full-Time</t>
  </si>
  <si>
    <t>Olivia</t>
  </si>
  <si>
    <t>Lopez</t>
  </si>
  <si>
    <t>Sales Consultant</t>
  </si>
  <si>
    <t>Grace</t>
  </si>
  <si>
    <t>Layla</t>
  </si>
  <si>
    <t>Bike Technician</t>
  </si>
  <si>
    <t>Claire</t>
  </si>
  <si>
    <t>Lead Technician</t>
  </si>
  <si>
    <t>Baker</t>
  </si>
  <si>
    <t>Operations</t>
  </si>
  <si>
    <t>Inventory Coordinator</t>
  </si>
  <si>
    <t>Operations Assistant</t>
  </si>
  <si>
    <t>Marketing</t>
  </si>
  <si>
    <t>Marketing Specialist</t>
  </si>
  <si>
    <t>Website Coordinator</t>
  </si>
  <si>
    <t>Carter</t>
  </si>
  <si>
    <t>Support</t>
  </si>
  <si>
    <t>Customer Support Rep</t>
  </si>
  <si>
    <t>Underwood</t>
  </si>
  <si>
    <t>Riley</t>
  </si>
  <si>
    <t>Administration</t>
  </si>
  <si>
    <t>Bookkeeper</t>
  </si>
  <si>
    <t>Training Coordinator</t>
  </si>
  <si>
    <t>Part-Time Sales Associate</t>
  </si>
  <si>
    <t>Part-Time</t>
  </si>
  <si>
    <t>Mitchell</t>
  </si>
  <si>
    <t>Part-Time Service Assistant</t>
  </si>
  <si>
    <t>Aria</t>
  </si>
  <si>
    <t>Executive</t>
  </si>
  <si>
    <t>Owner</t>
  </si>
  <si>
    <t>EmployeeName</t>
  </si>
  <si>
    <t>SalesTier</t>
  </si>
  <si>
    <t>2025</t>
  </si>
  <si>
    <t>2026</t>
  </si>
  <si>
    <t>Amelia Reed</t>
  </si>
  <si>
    <t>Aria Vargas</t>
  </si>
  <si>
    <t>Benjamin Keller</t>
  </si>
  <si>
    <t>Claire Flores</t>
  </si>
  <si>
    <t>Emily Underwood</t>
  </si>
  <si>
    <t>Grace Parker</t>
  </si>
  <si>
    <t>Harper Carter</t>
  </si>
  <si>
    <t>Henry Baker</t>
  </si>
  <si>
    <t>Henry Quinn</t>
  </si>
  <si>
    <t>Jackson Lee</t>
  </si>
  <si>
    <t>James Quinn</t>
  </si>
  <si>
    <t>Joseph Mitchell</t>
  </si>
  <si>
    <t>Layla Garcia</t>
  </si>
  <si>
    <t>Leah Gray</t>
  </si>
  <si>
    <t>Liam King</t>
  </si>
  <si>
    <t>Olivia Lopez</t>
  </si>
  <si>
    <t>Riley Hayes</t>
  </si>
  <si>
    <t>Savannah Owens</t>
  </si>
  <si>
    <t>Aug</t>
  </si>
  <si>
    <t>Sep</t>
  </si>
  <si>
    <t>Oct</t>
  </si>
  <si>
    <t>Nov</t>
  </si>
  <si>
    <t>Dec</t>
  </si>
  <si>
    <t>Jan</t>
  </si>
  <si>
    <t>Feb</t>
  </si>
  <si>
    <t>BikeType</t>
  </si>
  <si>
    <t>Model</t>
  </si>
  <si>
    <t>Version</t>
  </si>
  <si>
    <t>Size</t>
  </si>
  <si>
    <t>UnitCost</t>
  </si>
  <si>
    <t>RetailPrice</t>
  </si>
  <si>
    <t>QuantityOnHand</t>
  </si>
  <si>
    <t>ReorderLevel</t>
  </si>
  <si>
    <t>Brand</t>
  </si>
  <si>
    <t>WarehouseLocation</t>
  </si>
  <si>
    <t>Road/Commuter</t>
  </si>
  <si>
    <t>Comet</t>
  </si>
  <si>
    <t>Men</t>
  </si>
  <si>
    <t>Small</t>
  </si>
  <si>
    <t>Rideline Power Bikes</t>
  </si>
  <si>
    <t>Aisle 1-1</t>
  </si>
  <si>
    <t>In Stock</t>
  </si>
  <si>
    <t>Medium</t>
  </si>
  <si>
    <t>Aisle 1-5</t>
  </si>
  <si>
    <t>Large</t>
  </si>
  <si>
    <t>Aisle 4-1</t>
  </si>
  <si>
    <t>Women</t>
  </si>
  <si>
    <t>Aisle 3-4</t>
  </si>
  <si>
    <t>Mountain</t>
  </si>
  <si>
    <t>Ridge</t>
  </si>
  <si>
    <t>Aisle 3-5</t>
  </si>
  <si>
    <t>Aisle 2-3</t>
  </si>
  <si>
    <t>Aisle 4-3</t>
  </si>
  <si>
    <t>Aisle 3-2</t>
  </si>
  <si>
    <t>All-Purpose</t>
  </si>
  <si>
    <t>Spark</t>
  </si>
  <si>
    <t>Kids</t>
  </si>
  <si>
    <t>ACC-HELMET-STA</t>
  </si>
  <si>
    <t>Helmet Standard</t>
  </si>
  <si>
    <t/>
  </si>
  <si>
    <t>Trek</t>
  </si>
  <si>
    <t>Aisle 5-1</t>
  </si>
  <si>
    <t>ACC-HELMET-TRA</t>
  </si>
  <si>
    <t>Helmet Trail</t>
  </si>
  <si>
    <t>Specialized</t>
  </si>
  <si>
    <t>Aisle 5-2</t>
  </si>
  <si>
    <t>ACC-HELMET-COM</t>
  </si>
  <si>
    <t>Helmet Commuter</t>
  </si>
  <si>
    <t>Giro</t>
  </si>
  <si>
    <t>Aisle 5-3</t>
  </si>
  <si>
    <t>ACC-HELMET-URB</t>
  </si>
  <si>
    <t>Helmet Urban</t>
  </si>
  <si>
    <t>Bell</t>
  </si>
  <si>
    <t>Aisle 5-4</t>
  </si>
  <si>
    <t>ACC-HELMET-DEL</t>
  </si>
  <si>
    <t>Helmet Deluxe</t>
  </si>
  <si>
    <t>Topeak</t>
  </si>
  <si>
    <t>Aisle 6-1</t>
  </si>
  <si>
    <t>Helmet Compact</t>
  </si>
  <si>
    <t>Park Tool</t>
  </si>
  <si>
    <t>Aisle 6-2</t>
  </si>
  <si>
    <t>ACC-HELMET-BLA</t>
  </si>
  <si>
    <t>Lezyne</t>
  </si>
  <si>
    <t>Aisle 6-3</t>
  </si>
  <si>
    <t>ACC-HELMET-WHI</t>
  </si>
  <si>
    <t>Kryptonite</t>
  </si>
  <si>
    <t>Aisle 6-4</t>
  </si>
  <si>
    <t>ACC-HELMET-RED</t>
  </si>
  <si>
    <t>Helmet - Red</t>
  </si>
  <si>
    <t>ABUS</t>
  </si>
  <si>
    <t>Aisle 7-1</t>
  </si>
  <si>
    <t>ACC-HELMET-BLU</t>
  </si>
  <si>
    <t>Helmet - Blue</t>
  </si>
  <si>
    <t>Blackburn</t>
  </si>
  <si>
    <t>Aisle 7-2</t>
  </si>
  <si>
    <t>ACC-HELMET-GRE</t>
  </si>
  <si>
    <t>Helmet - Green</t>
  </si>
  <si>
    <t>CamelBak</t>
  </si>
  <si>
    <t>Aisle 7-3</t>
  </si>
  <si>
    <t>ACC-HELMET-SIL</t>
  </si>
  <si>
    <t>Helmet - Silver</t>
  </si>
  <si>
    <t>Garmin</t>
  </si>
  <si>
    <t>Aisle 7-4</t>
  </si>
  <si>
    <t>ACC-LOCK-STA</t>
  </si>
  <si>
    <t>Bontrager</t>
  </si>
  <si>
    <t>Aisle 8-1</t>
  </si>
  <si>
    <t>ACC-LOCK-TRA</t>
  </si>
  <si>
    <t>U-Lock Trail</t>
  </si>
  <si>
    <t>Shimano</t>
  </si>
  <si>
    <t>Aisle 8-2</t>
  </si>
  <si>
    <t>ACC-LOCK-COM</t>
  </si>
  <si>
    <t>U-Lock Commuter</t>
  </si>
  <si>
    <t>SRAM</t>
  </si>
  <si>
    <t>Aisle 8-3</t>
  </si>
  <si>
    <t>ACC-LOCK-URB</t>
  </si>
  <si>
    <t>U-Lock Urban</t>
  </si>
  <si>
    <t>Thule</t>
  </si>
  <si>
    <t>Aisle 8-4</t>
  </si>
  <si>
    <t>ACC-LOCK-DEL</t>
  </si>
  <si>
    <t>U-Lock Deluxe</t>
  </si>
  <si>
    <t>Ortlieb</t>
  </si>
  <si>
    <t>Aisle 9-1</t>
  </si>
  <si>
    <t>U-Lock Compact</t>
  </si>
  <si>
    <t>RockShox</t>
  </si>
  <si>
    <t>Aisle 9-2</t>
  </si>
  <si>
    <t>ACC-LOCK-BLA</t>
  </si>
  <si>
    <t>U-Lock - Black</t>
  </si>
  <si>
    <t>Fox Racing</t>
  </si>
  <si>
    <t>Aisle 9-3</t>
  </si>
  <si>
    <t>ACC-LOCK-WHI</t>
  </si>
  <si>
    <t>U-Lock - White</t>
  </si>
  <si>
    <t>Continental</t>
  </si>
  <si>
    <t>Aisle 9-4</t>
  </si>
  <si>
    <t>ACC-LOCK-RED</t>
  </si>
  <si>
    <t>U-Lock - Red</t>
  </si>
  <si>
    <t>Aisle 10-1</t>
  </si>
  <si>
    <t>ACC-LOCK-BLU</t>
  </si>
  <si>
    <t>U-Lock - Blue</t>
  </si>
  <si>
    <t>Aisle 10-2</t>
  </si>
  <si>
    <t>ACC-LOCK-GRE</t>
  </si>
  <si>
    <t>U-Lock - Green</t>
  </si>
  <si>
    <t>Aisle 10-3</t>
  </si>
  <si>
    <t>ACC-LOCK-SIL</t>
  </si>
  <si>
    <t>U-Lock - Silver</t>
  </si>
  <si>
    <t>Aisle 10-4</t>
  </si>
  <si>
    <t>ACC-LIGHT-STA</t>
  </si>
  <si>
    <t>LED Light Set Standard</t>
  </si>
  <si>
    <t>ACC-LIGHT-TRA</t>
  </si>
  <si>
    <t>LED Light Set Trail</t>
  </si>
  <si>
    <t>ACC-LIGHT-COM</t>
  </si>
  <si>
    <t>LED Light Set Commuter</t>
  </si>
  <si>
    <t>ACC-LIGHT-URB</t>
  </si>
  <si>
    <t>LED Light Set Urban</t>
  </si>
  <si>
    <t>ACC-LIGHT-DEL</t>
  </si>
  <si>
    <t>LED Light Set Deluxe</t>
  </si>
  <si>
    <t>LED Light Set Compact</t>
  </si>
  <si>
    <t>ACC-LIGHT-BLA</t>
  </si>
  <si>
    <t>LED Light Set - Black</t>
  </si>
  <si>
    <t>ACC-LIGHT-WHI</t>
  </si>
  <si>
    <t>LED Light Set - White</t>
  </si>
  <si>
    <t>ACC-LIGHT-RED</t>
  </si>
  <si>
    <t>LED Light Set - Red</t>
  </si>
  <si>
    <t>ACC-LIGHT-BLU</t>
  </si>
  <si>
    <t>LED Light Set - Blue</t>
  </si>
  <si>
    <t>ACC-LIGHT-GRE</t>
  </si>
  <si>
    <t>LED Light Set - Green</t>
  </si>
  <si>
    <t>ACC-LIGHT-SIL</t>
  </si>
  <si>
    <t>LED Light Set - Silver</t>
  </si>
  <si>
    <t>ACC-PUMP-STA</t>
  </si>
  <si>
    <t>Mini Pump Standard</t>
  </si>
  <si>
    <t>ACC-PUMP-TRA</t>
  </si>
  <si>
    <t>Mini Pump Trail</t>
  </si>
  <si>
    <t>ACC-PUMP-COM</t>
  </si>
  <si>
    <t>Mini Pump Commuter</t>
  </si>
  <si>
    <t>ACC-PUMP-URB</t>
  </si>
  <si>
    <t>Mini Pump Urban</t>
  </si>
  <si>
    <t>ACC-PUMP-DEL</t>
  </si>
  <si>
    <t>Mini Pump Deluxe</t>
  </si>
  <si>
    <t>Mini Pump Compact</t>
  </si>
  <si>
    <t>ACC-PUMP-BLA</t>
  </si>
  <si>
    <t>Mini Pump - Black</t>
  </si>
  <si>
    <t>ACC-PUMP-WHI</t>
  </si>
  <si>
    <t>Mini Pump - White</t>
  </si>
  <si>
    <t>ACC-PUMP-RED</t>
  </si>
  <si>
    <t>Mini Pump - Red</t>
  </si>
  <si>
    <t>ACC-PUMP-BLU</t>
  </si>
  <si>
    <t>Mini Pump - Blue</t>
  </si>
  <si>
    <t>ACC-PUMP-GRE</t>
  </si>
  <si>
    <t>Mini Pump - Green</t>
  </si>
  <si>
    <t>ACC-PUMP-SIL</t>
  </si>
  <si>
    <t>Mini Pump - Silver</t>
  </si>
  <si>
    <t>ACC-BAG-STA</t>
  </si>
  <si>
    <t>Pannier Bag Standard</t>
  </si>
  <si>
    <t>ACC-BAG-TRA</t>
  </si>
  <si>
    <t>Pannier Bag Trail</t>
  </si>
  <si>
    <t>ACC-BAG-COM</t>
  </si>
  <si>
    <t>Pannier Bag Commuter</t>
  </si>
  <si>
    <t>ACC-BAG-URB</t>
  </si>
  <si>
    <t>Pannier Bag Urban</t>
  </si>
  <si>
    <t>ACC-BAG-DEL</t>
  </si>
  <si>
    <t>Pannier Bag Deluxe</t>
  </si>
  <si>
    <t>Pannier Bag Compact</t>
  </si>
  <si>
    <t>ACC-BAG-BLA</t>
  </si>
  <si>
    <t>Pannier Bag - Black</t>
  </si>
  <si>
    <t>ACC-BAG-WHI</t>
  </si>
  <si>
    <t>Pannier Bag - White</t>
  </si>
  <si>
    <t>ACC-BAG-RED</t>
  </si>
  <si>
    <t>Pannier Bag - Red</t>
  </si>
  <si>
    <t>ACC-BAG-BLU</t>
  </si>
  <si>
    <t>Pannier Bag - Blue</t>
  </si>
  <si>
    <t>ACC-BAG-GRE</t>
  </si>
  <si>
    <t>Pannier Bag - Green</t>
  </si>
  <si>
    <t>ACC-BAG-SIL</t>
  </si>
  <si>
    <t>Pannier Bag - Silver</t>
  </si>
  <si>
    <t>ACC-RACK-STA</t>
  </si>
  <si>
    <t>Rear Cargo Rack Standard</t>
  </si>
  <si>
    <t>ACC-RACK-TRA</t>
  </si>
  <si>
    <t>Rear Cargo Rack Trail</t>
  </si>
  <si>
    <t>ACC-RACK-COM</t>
  </si>
  <si>
    <t>Rear Cargo Rack Commuter</t>
  </si>
  <si>
    <t>ACC-RACK-URB</t>
  </si>
  <si>
    <t>Rear Cargo Rack Urban</t>
  </si>
  <si>
    <t>ACC-RACK-DEL</t>
  </si>
  <si>
    <t>Rear Cargo Rack Deluxe</t>
  </si>
  <si>
    <t>Rear Cargo Rack Compact</t>
  </si>
  <si>
    <t>ACC-RACK-BLA</t>
  </si>
  <si>
    <t>Rear Cargo Rack - Black</t>
  </si>
  <si>
    <t>ACC-RACK-WHI</t>
  </si>
  <si>
    <t>Rear Cargo Rack - White</t>
  </si>
  <si>
    <t>ACC-RACK-RED</t>
  </si>
  <si>
    <t>Rear Cargo Rack - Red</t>
  </si>
  <si>
    <t>ACC-RACK-BLU</t>
  </si>
  <si>
    <t>Rear Cargo Rack - Blue</t>
  </si>
  <si>
    <t>ACC-RACK-GRE</t>
  </si>
  <si>
    <t>Rear Cargo Rack - Green</t>
  </si>
  <si>
    <t>ACC-RACK-SIL</t>
  </si>
  <si>
    <t>Rear Cargo Rack - Silver</t>
  </si>
  <si>
    <t>ACC-CAGE-STA</t>
  </si>
  <si>
    <t>Bottle Cage Standard</t>
  </si>
  <si>
    <t>ACC-CAGE-TRA</t>
  </si>
  <si>
    <t>Bottle Cage Trail</t>
  </si>
  <si>
    <t>ACC-CAGE-COM</t>
  </si>
  <si>
    <t>Bottle Cage Commuter</t>
  </si>
  <si>
    <t>ACC-CAGE-URB</t>
  </si>
  <si>
    <t>Bottle Cage Urban</t>
  </si>
  <si>
    <t>ACC-CAGE-DEL</t>
  </si>
  <si>
    <t>Bottle Cage Deluxe</t>
  </si>
  <si>
    <t>Bottle Cage Compact</t>
  </si>
  <si>
    <t>ACC-CAGE-BLA</t>
  </si>
  <si>
    <t>Bottle Cage - Black</t>
  </si>
  <si>
    <t>ACC-CAGE-WHI</t>
  </si>
  <si>
    <t>Bottle Cage - White</t>
  </si>
  <si>
    <t>ACC-CAGE-RED</t>
  </si>
  <si>
    <t>Bottle Cage - Red</t>
  </si>
  <si>
    <t>ACC-CAGE-BLU</t>
  </si>
  <si>
    <t>Bottle Cage - Blue</t>
  </si>
  <si>
    <t>ACC-CAGE-GRE</t>
  </si>
  <si>
    <t>Bottle Cage - Green</t>
  </si>
  <si>
    <t>ACC-CAGE-SIL</t>
  </si>
  <si>
    <t>Bottle Cage - Silver</t>
  </si>
  <si>
    <t>ACC-FENDER-STA</t>
  </si>
  <si>
    <t>Fender Set Standard</t>
  </si>
  <si>
    <t>ACC-FENDER-TRA</t>
  </si>
  <si>
    <t>Fender Set Trail</t>
  </si>
  <si>
    <t>ACC-FENDER-COM</t>
  </si>
  <si>
    <t>Fender Set Commuter</t>
  </si>
  <si>
    <t>ACC-FENDER-URB</t>
  </si>
  <si>
    <t>Fender Set Urban</t>
  </si>
  <si>
    <t>ACC-FENDER-DEL</t>
  </si>
  <si>
    <t>Fender Set Deluxe</t>
  </si>
  <si>
    <t>Fender Set Compact</t>
  </si>
  <si>
    <t>ACC-FENDER-BLA</t>
  </si>
  <si>
    <t>Fender Set - Black</t>
  </si>
  <si>
    <t>ACC-FENDER-WHI</t>
  </si>
  <si>
    <t>Fender Set - White</t>
  </si>
  <si>
    <t>ACC-FENDER-RED</t>
  </si>
  <si>
    <t>Fender Set - Red</t>
  </si>
  <si>
    <t>ACC-FENDER-BLU</t>
  </si>
  <si>
    <t>Fender Set - Blue</t>
  </si>
  <si>
    <t>ACC-FENDER-GRE</t>
  </si>
  <si>
    <t>Fender Set - Green</t>
  </si>
  <si>
    <t>ACC-FENDER-SIL</t>
  </si>
  <si>
    <t>Fender Set - Silver</t>
  </si>
  <si>
    <t>ACC-MIRROR-STA</t>
  </si>
  <si>
    <t>Handlebar Mirror Standard</t>
  </si>
  <si>
    <t>ACC-MIRROR-TRA</t>
  </si>
  <si>
    <t>Handlebar Mirror Trail</t>
  </si>
  <si>
    <t>ACC-MIRROR-COM</t>
  </si>
  <si>
    <t>Handlebar Mirror Commuter</t>
  </si>
  <si>
    <t>ACC-MIRROR-URB</t>
  </si>
  <si>
    <t>Handlebar Mirror Urban</t>
  </si>
  <si>
    <t>ACC-MIRROR-DEL</t>
  </si>
  <si>
    <t>Handlebar Mirror Deluxe</t>
  </si>
  <si>
    <t>Handlebar Mirror Compact</t>
  </si>
  <si>
    <t>ACC-MIRROR-BLA</t>
  </si>
  <si>
    <t>Handlebar Mirror - Black</t>
  </si>
  <si>
    <t>ACC-MIRROR-WHI</t>
  </si>
  <si>
    <t>Handlebar Mirror - White</t>
  </si>
  <si>
    <t>ACC-MIRROR-RED</t>
  </si>
  <si>
    <t>Handlebar Mirror - Red</t>
  </si>
  <si>
    <t>ACC-MIRROR-BLU</t>
  </si>
  <si>
    <t>Handlebar Mirror - Blue</t>
  </si>
  <si>
    <t>ACC-MIRROR-GRE</t>
  </si>
  <si>
    <t>Handlebar Mirror - Green</t>
  </si>
  <si>
    <t>ACC-MIRROR-SIL</t>
  </si>
  <si>
    <t>Handlebar Mirror - Silver</t>
  </si>
  <si>
    <t>ACC-MOUNT-STA</t>
  </si>
  <si>
    <t>Phone Mount Standard</t>
  </si>
  <si>
    <t>ACC-MOUNT-TRA</t>
  </si>
  <si>
    <t>Phone Mount Trail</t>
  </si>
  <si>
    <t>ACC-MOUNT-COM</t>
  </si>
  <si>
    <t>Phone Mount Commuter</t>
  </si>
  <si>
    <t>ACC-MOUNT-URB</t>
  </si>
  <si>
    <t>Phone Mount Urban</t>
  </si>
  <si>
    <t>ACC-MOUNT-DEL</t>
  </si>
  <si>
    <t>Phone Mount Deluxe</t>
  </si>
  <si>
    <t>Phone Mount Compact</t>
  </si>
  <si>
    <t>ACC-MOUNT-BLA</t>
  </si>
  <si>
    <t>Phone Mount - Black</t>
  </si>
  <si>
    <t>ACC-MOUNT-WHI</t>
  </si>
  <si>
    <t>Phone Mount - White</t>
  </si>
  <si>
    <t>ACC-MOUNT-RED</t>
  </si>
  <si>
    <t>Phone Mount - Red</t>
  </si>
  <si>
    <t>ACC-MOUNT-BLU</t>
  </si>
  <si>
    <t>Phone Mount - Blue</t>
  </si>
  <si>
    <t>ACC-MOUNT-GRE</t>
  </si>
  <si>
    <t>Phone Mount - Green</t>
  </si>
  <si>
    <t>ACC-MOUNT-SIL</t>
  </si>
  <si>
    <t>Phone Mount - Silver</t>
  </si>
  <si>
    <t>High Value</t>
  </si>
  <si>
    <t>Low Value</t>
  </si>
  <si>
    <t>Mid Value</t>
  </si>
  <si>
    <t>CUST1009</t>
  </si>
  <si>
    <t>CUST1034</t>
  </si>
  <si>
    <t>CUST1035</t>
  </si>
  <si>
    <t>CUST1038</t>
  </si>
  <si>
    <t>CUST1040</t>
  </si>
  <si>
    <t>CUST1044</t>
  </si>
  <si>
    <t>CUST1049</t>
  </si>
  <si>
    <t>CUST1058</t>
  </si>
  <si>
    <t>CUST1060</t>
  </si>
  <si>
    <t>Sum of QuantityOnHand</t>
  </si>
  <si>
    <t>Count of CustomerID</t>
  </si>
  <si>
    <t>IT Subtotal</t>
  </si>
  <si>
    <t>https://www.lenovo.com/</t>
  </si>
  <si>
    <t>Xeon 2nd Gen, TruDDR4, rack-mounted</t>
  </si>
  <si>
    <t>ThinkSystem SR650</t>
  </si>
  <si>
    <t>Lenovo</t>
  </si>
  <si>
    <t>Server</t>
  </si>
  <si>
    <t>IT</t>
  </si>
  <si>
    <t>Multimedia Subtotal</t>
  </si>
  <si>
    <t>https://www.hp.com/us-en/home.html</t>
  </si>
  <si>
    <t>Ryzen AI 7, 32GB DDR5 RAM, AMD Radeon Graphics</t>
  </si>
  <si>
    <t>24-cr2000t</t>
  </si>
  <si>
    <t>HP</t>
  </si>
  <si>
    <t>AIO Desktop</t>
  </si>
  <si>
    <t>Multimedia Specialists</t>
  </si>
  <si>
    <t xml:space="preserve"> Service Workshop Subtotal</t>
  </si>
  <si>
    <t>https://www.barcodefactory.com/</t>
  </si>
  <si>
    <t>8GB RAM, 128GB storage,</t>
  </si>
  <si>
    <t>ScanPal EDA10A</t>
  </si>
  <si>
    <t>Honeywell</t>
  </si>
  <si>
    <t>Rugged Tablet</t>
  </si>
  <si>
    <t xml:space="preserve">Service Workshop </t>
  </si>
  <si>
    <t>Intel Core Ultra 5, 8GB DDR5 RAM, FHD Display</t>
  </si>
  <si>
    <t>27-ct0000m</t>
  </si>
  <si>
    <t>Warehouse Subtotal</t>
  </si>
  <si>
    <t>https://www.dell.com/en-us</t>
  </si>
  <si>
    <t>Wired keyboard &amp; mouse combo, USB</t>
  </si>
  <si>
    <t>KB525C + MS116</t>
  </si>
  <si>
    <t>Dell</t>
  </si>
  <si>
    <t>Keyboard and Mouse</t>
  </si>
  <si>
    <t>Warehouse</t>
  </si>
  <si>
    <t>https://www.waspbarcode.com/</t>
  </si>
  <si>
    <t>1D ring barcode scanner with charging cradle</t>
  </si>
  <si>
    <t>WRS100SBR</t>
  </si>
  <si>
    <t>WRS</t>
  </si>
  <si>
    <t>Barcode Scanner</t>
  </si>
  <si>
    <t>https://deluxepcs.com/</t>
  </si>
  <si>
    <t>Intel i5-8500, 8GB RAM, 256GB SSD, Windows 11 Pro</t>
  </si>
  <si>
    <t>Optiplex 3060</t>
  </si>
  <si>
    <t>Desktop</t>
  </si>
  <si>
    <t>https://discountcomputerdepot.com/</t>
  </si>
  <si>
    <t>1920x1080, DisplayPort, Adjustable Stand</t>
  </si>
  <si>
    <t>24in LCD</t>
  </si>
  <si>
    <t>Acer</t>
  </si>
  <si>
    <t>Monitor</t>
  </si>
  <si>
    <t>Sales subtotal</t>
  </si>
  <si>
    <t>https://squareup.com</t>
  </si>
  <si>
    <t xml:space="preserve">	Mobile POS with built-in payments and barcode scanner</t>
  </si>
  <si>
    <t>Square Handheld  Mobile POS</t>
  </si>
  <si>
    <t>Square</t>
  </si>
  <si>
    <t>POS Handheld</t>
  </si>
  <si>
    <t>Touchscreen POS, cash drawer, receipt printer</t>
  </si>
  <si>
    <t>Square Register (2nd Gen)</t>
  </si>
  <si>
    <t>POS Terminal</t>
  </si>
  <si>
    <t>Administrative subtotal</t>
  </si>
  <si>
    <t>Administrative</t>
  </si>
  <si>
    <t>https://deluxepcs.com</t>
  </si>
  <si>
    <t>https://discountcomputerdepot.com</t>
  </si>
  <si>
    <t>Intel i7 9th Gen, 32GB RAM, 1TB SSD, Windows 11 Pro</t>
  </si>
  <si>
    <t>Optiplex 3070</t>
  </si>
  <si>
    <t>Vendor Url</t>
  </si>
  <si>
    <t>Extended Price</t>
  </si>
  <si>
    <t>Unit Price</t>
  </si>
  <si>
    <t>Key Specifications</t>
  </si>
  <si>
    <t>Manufacturer</t>
  </si>
  <si>
    <t>Hardware Category</t>
  </si>
  <si>
    <t>CTS-289    Date: 2/09/2026</t>
  </si>
  <si>
    <t>Prepared by James Padula</t>
  </si>
  <si>
    <t>Rideline Power Bikes Hardware Invoice</t>
  </si>
  <si>
    <t>Total Recurring Annual Costs</t>
  </si>
  <si>
    <t>Total</t>
  </si>
  <si>
    <t>Includes CRM, WorkDrive, Books, Inventory, Analytics</t>
  </si>
  <si>
    <t>Recurring Annual</t>
  </si>
  <si>
    <t>$37/mo</t>
  </si>
  <si>
    <t>Subscription / per user</t>
  </si>
  <si>
    <t>Zoho</t>
  </si>
  <si>
    <t>Zoho One</t>
  </si>
  <si>
    <t>Supports Active Directory, file sharing, backup</t>
  </si>
  <si>
    <t>One-Time</t>
  </si>
  <si>
    <t>1 server and 40 users</t>
  </si>
  <si>
    <t>One-time License and User CAL</t>
  </si>
  <si>
    <t>Microsoft</t>
  </si>
  <si>
    <t>Microsoft Windows Server 2025</t>
  </si>
  <si>
    <t xml:space="preserve">First-year maintenance included </t>
  </si>
  <si>
    <t>One-time Development and Maintenance</t>
  </si>
  <si>
    <t>Third Party Contractor</t>
  </si>
  <si>
    <t>Rideline Custom Diagnostic App Development</t>
  </si>
  <si>
    <t>Estimated combined cost for all three brands</t>
  </si>
  <si>
    <t>Annual License</t>
  </si>
  <si>
    <t>Bosch, Bafang, Shimano</t>
  </si>
  <si>
    <t>Manufacturer Diagnostic Licenses</t>
  </si>
  <si>
    <t>For graphics, video, and media content</t>
  </si>
  <si>
    <t>$84.99/mo</t>
  </si>
  <si>
    <t>Adobe</t>
  </si>
  <si>
    <t>Adobe Creative Cloud</t>
  </si>
  <si>
    <t>POS for sales &amp; inventory tracking</t>
  </si>
  <si>
    <t>$89/mo</t>
  </si>
  <si>
    <t>Subscription / per register</t>
  </si>
  <si>
    <t>Square For Retail</t>
  </si>
  <si>
    <t>Description</t>
  </si>
  <si>
    <t>Recurring / One-Time</t>
  </si>
  <si>
    <t>Number of Licenses / Users</t>
  </si>
  <si>
    <t>Licensing Type</t>
  </si>
  <si>
    <t>Vendor</t>
  </si>
  <si>
    <t>Software Name</t>
  </si>
  <si>
    <t>CTS-289    Date: 2/23/2026</t>
  </si>
  <si>
    <t>Rideline Power Bikes Software Invoice</t>
  </si>
  <si>
    <t>Cat6 Ethernet, 1000 ft</t>
  </si>
  <si>
    <t>Network Cabling &amp; Installation</t>
  </si>
  <si>
    <t>Setup of VLANs, firewall, switches, and wireless access points</t>
  </si>
  <si>
    <t>Network Configuration</t>
  </si>
  <si>
    <t>1500VA, 900W, battery backup</t>
  </si>
  <si>
    <t>Power Backup Units</t>
  </si>
  <si>
    <t>24-port Ethernet</t>
  </si>
  <si>
    <t>Network Patch Panels</t>
  </si>
  <si>
    <t>Wi-Fi 6, 600 ft coverage</t>
  </si>
  <si>
    <t>Wireless Access Points</t>
  </si>
  <si>
    <t>48 ports, 1G/10G, Layer 3</t>
  </si>
  <si>
    <t>Router</t>
  </si>
  <si>
    <t>24 ports, 1G/10G, Layer 3</t>
  </si>
  <si>
    <t xml:space="preserve"> Switch</t>
  </si>
  <si>
    <t>Key specifications</t>
  </si>
  <si>
    <t>Item</t>
  </si>
  <si>
    <t>CTS-289    Date: 3/9/2026</t>
  </si>
  <si>
    <t>Rideline Power Bikes Network Invoice</t>
  </si>
  <si>
    <t>Projected Total:</t>
  </si>
  <si>
    <t>Network Total:</t>
  </si>
  <si>
    <t>Software Total:</t>
  </si>
  <si>
    <t>Hardware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</si>
</sst>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17" x14ac:knownFonts="1">
    <font>
      <sz val="11"/>
      <color theme="1"/>
      <name val="Aptos Narrow"/>
      <family val="2"/>
      <scheme val="minor"/>
    </font>
    <font>
      <sz val="11"/>
      <color theme="1"/>
      <name val="Aptos Narrow"/>
      <family val="2"/>
      <scheme val="minor"/>
    </font>
    <font>
      <sz val="8"/>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b/>
      <sz val="11"/>
      <color theme="1"/>
      <name val="Aptos Narrow"/>
      <family val="2"/>
      <scheme val="minor"/>
    </font>
    <font>
      <b/>
      <sz val="14"/>
      <color theme="1"/>
      <name val="Aptos Narrow"/>
      <family val="2"/>
      <scheme val="minor"/>
    </font>
    <font>
      <b/>
      <u/>
      <sz val="14"/>
      <color theme="3"/>
      <name val="Aptos Narrow"/>
      <family val="2"/>
      <scheme val="minor"/>
    </font>
    <font>
      <u/>
      <sz val="11"/>
      <color theme="10"/>
      <name val="Aptos Narrow"/>
      <family val="2"/>
      <scheme val="minor"/>
    </font>
    <font>
      <b/>
      <u/>
      <sz val="12"/>
      <color theme="3"/>
      <name val="Aptos Narrow"/>
      <family val="2"/>
      <scheme val="minor"/>
    </font>
    <font>
      <sz val="14"/>
      <color theme="1"/>
      <name val="Aptos Narrow"/>
      <family val="2"/>
      <scheme val="minor"/>
    </font>
    <font>
      <sz val="18"/>
      <color theme="1"/>
      <name val="Aptos Narrow"/>
      <family val="2"/>
      <scheme val="minor"/>
    </font>
    <font>
      <sz val="16"/>
      <color theme="1"/>
      <name val="Aptos Narrow"/>
      <family val="2"/>
      <scheme val="minor"/>
    </font>
    <font>
      <u/>
      <sz val="11"/>
      <color theme="1"/>
      <name val="Aptos Narrow"/>
      <family val="2"/>
      <scheme val="minor"/>
    </font>
    <font>
      <sz val="12"/>
      <color theme="1"/>
      <name val="Aptos Narrow"/>
      <family val="2"/>
      <scheme val="minor"/>
    </font>
  </fonts>
  <fills count="2">
    <fill>
      <patternFill patternType="none"/>
    </fill>
    <fill>
      <patternFill patternType="gray125"/>
    </fill>
  </fills>
  <borders count="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ck">
        <color theme="4"/>
      </top>
      <bottom style="thick">
        <color theme="4"/>
      </bottom>
      <diagonal/>
    </border>
    <border>
      <left/>
      <right/>
      <top/>
      <bottom style="medium">
        <color theme="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10" fillId="0" borderId="0" applyNumberFormat="0" applyFill="0" applyBorder="0" applyAlignment="0" applyProtection="0"/>
  </cellStyleXfs>
  <cellXfs count="78">
    <xf numFmtId="0" fontId="0" fillId="0" borderId="0" xfId="0"/>
    <xf numFmtId="14" fontId="0" fillId="0" borderId="0" xfId="0" applyNumberFormat="1"/>
    <xf numFmtId="44" fontId="0" fillId="0" borderId="0" xfId="1" applyFont="1"/>
    <xf numFmtId="9" fontId="0" fillId="0" borderId="0" xfId="2" applyFont="1"/>
    <xf numFmtId="44" fontId="0" fillId="0" borderId="0" xfId="0" applyNumberFormat="1"/>
    <xf numFmtId="0" fontId="0" fillId="0" borderId="0" xfId="0" pivotButton="1"/>
    <xf numFmtId="0" fontId="0" fillId="0" borderId="0" xfId="0" applyAlignment="1">
      <alignment horizontal="left"/>
    </xf>
    <xf numFmtId="0" fontId="0" fillId="0" borderId="0" xfId="0" applyAlignment="1">
      <alignment horizontal="center"/>
    </xf>
    <xf numFmtId="0" fontId="0" fillId="0" borderId="0" xfId="0" quotePrefix="1"/>
    <xf numFmtId="0" fontId="0" fillId="0" borderId="0" xfId="0" applyAlignment="1">
      <alignment horizontal="left" indent="1"/>
    </xf>
    <xf numFmtId="0" fontId="0" fillId="0" borderId="0" xfId="0" applyAlignment="1">
      <alignment horizontal="center" wrapText="1"/>
    </xf>
    <xf numFmtId="0" fontId="0" fillId="0" borderId="4" xfId="0" applyBorder="1" applyAlignment="1">
      <alignment horizontal="left"/>
    </xf>
    <xf numFmtId="0" fontId="0" fillId="0" borderId="4" xfId="0" applyBorder="1" applyAlignment="1">
      <alignment horizontal="center"/>
    </xf>
    <xf numFmtId="0" fontId="0" fillId="0" borderId="4" xfId="0" applyBorder="1" applyAlignment="1">
      <alignment horizontal="center" wrapText="1"/>
    </xf>
    <xf numFmtId="0" fontId="9" fillId="0" borderId="4" xfId="6" applyFont="1" applyBorder="1" applyAlignment="1">
      <alignment horizontal="center"/>
    </xf>
    <xf numFmtId="0" fontId="0" fillId="0" borderId="5" xfId="0" applyBorder="1" applyAlignment="1">
      <alignment horizontal="left"/>
    </xf>
    <xf numFmtId="0" fontId="0" fillId="0" borderId="5" xfId="0" applyBorder="1" applyAlignment="1">
      <alignment horizontal="center"/>
    </xf>
    <xf numFmtId="0" fontId="0" fillId="0" borderId="5" xfId="0" applyBorder="1" applyAlignment="1">
      <alignment horizontal="center" wrapText="1"/>
    </xf>
    <xf numFmtId="0" fontId="10" fillId="0" borderId="0" xfId="9" applyAlignment="1">
      <alignment horizontal="left" wrapText="1"/>
    </xf>
    <xf numFmtId="44" fontId="0" fillId="0" borderId="0" xfId="1" applyFont="1" applyAlignment="1">
      <alignment horizontal="center"/>
    </xf>
    <xf numFmtId="8" fontId="0" fillId="0" borderId="0" xfId="3" applyNumberFormat="1" applyFont="1" applyAlignment="1">
      <alignment horizontal="center"/>
    </xf>
    <xf numFmtId="44" fontId="0" fillId="0" borderId="0" xfId="0" applyNumberFormat="1" applyAlignment="1">
      <alignment horizontal="center"/>
    </xf>
    <xf numFmtId="8" fontId="0" fillId="0" borderId="0" xfId="0" applyNumberFormat="1" applyAlignment="1">
      <alignment horizontal="center"/>
    </xf>
    <xf numFmtId="0" fontId="6" fillId="0" borderId="0" xfId="8" applyAlignment="1">
      <alignment horizontal="left"/>
    </xf>
    <xf numFmtId="0" fontId="6" fillId="0" borderId="0" xfId="8" applyAlignment="1">
      <alignment horizontal="center"/>
    </xf>
    <xf numFmtId="0" fontId="6" fillId="0" borderId="0" xfId="8" applyAlignment="1">
      <alignment horizontal="center" wrapText="1"/>
    </xf>
    <xf numFmtId="8" fontId="7" fillId="0" borderId="4" xfId="0" applyNumberFormat="1" applyFont="1" applyBorder="1" applyAlignment="1">
      <alignment horizontal="center"/>
    </xf>
    <xf numFmtId="0" fontId="11" fillId="0" borderId="4" xfId="6" applyFont="1" applyBorder="1" applyAlignment="1">
      <alignment horizontal="center"/>
    </xf>
    <xf numFmtId="0" fontId="6" fillId="0" borderId="3" xfId="7" applyAlignment="1">
      <alignment horizontal="center"/>
    </xf>
    <xf numFmtId="0" fontId="6" fillId="0" borderId="3" xfId="7" applyAlignment="1">
      <alignment horizontal="center" wrapText="1"/>
    </xf>
    <xf numFmtId="0" fontId="5" fillId="0" borderId="2" xfId="6" applyAlignment="1">
      <alignment horizontal="center"/>
    </xf>
    <xf numFmtId="44" fontId="6" fillId="0" borderId="0" xfId="1" applyFont="1" applyAlignment="1">
      <alignment horizontal="center"/>
    </xf>
    <xf numFmtId="44" fontId="0" fillId="0" borderId="5" xfId="1" applyFont="1" applyBorder="1" applyAlignment="1">
      <alignment horizontal="center"/>
    </xf>
    <xf numFmtId="44" fontId="0" fillId="0" borderId="4" xfId="1" applyFont="1" applyBorder="1" applyAlignment="1">
      <alignment horizontal="center"/>
    </xf>
    <xf numFmtId="44" fontId="7" fillId="0" borderId="5" xfId="1" applyFont="1" applyBorder="1" applyAlignment="1">
      <alignment horizontal="left"/>
    </xf>
    <xf numFmtId="44" fontId="7" fillId="0" borderId="5" xfId="0" applyNumberFormat="1" applyFont="1" applyBorder="1" applyAlignment="1">
      <alignment horizontal="left"/>
    </xf>
    <xf numFmtId="44" fontId="8" fillId="0" borderId="4" xfId="0" applyNumberFormat="1" applyFont="1" applyBorder="1" applyAlignment="1">
      <alignment horizontal="left"/>
    </xf>
    <xf numFmtId="0" fontId="6" fillId="0" borderId="5" xfId="7" applyBorder="1" applyAlignment="1">
      <alignment horizontal="left"/>
    </xf>
    <xf numFmtId="0" fontId="9" fillId="0" borderId="4" xfId="6" applyFont="1" applyBorder="1" applyAlignment="1">
      <alignment horizontal="left"/>
    </xf>
    <xf numFmtId="8" fontId="0" fillId="0" borderId="0" xfId="0" applyNumberFormat="1" applyAlignment="1">
      <alignment horizontal="right"/>
    </xf>
    <xf numFmtId="44" fontId="0" fillId="0" borderId="0" xfId="1" applyFont="1" applyAlignment="1">
      <alignment horizontal="right"/>
    </xf>
    <xf numFmtId="0" fontId="12" fillId="0" borderId="0" xfId="0" applyFont="1"/>
    <xf numFmtId="0" fontId="13" fillId="0" borderId="0" xfId="0" applyFont="1"/>
    <xf numFmtId="8" fontId="9" fillId="0" borderId="4" xfId="6" applyNumberFormat="1" applyFont="1" applyBorder="1" applyAlignment="1">
      <alignment horizontal="center"/>
    </xf>
    <xf numFmtId="0" fontId="0" fillId="0" borderId="0" xfId="0" applyAlignment="1">
      <alignment horizontal="right" wrapText="1"/>
    </xf>
    <xf numFmtId="0" fontId="0" fillId="0" borderId="4" xfId="0" applyBorder="1" applyAlignment="1">
      <alignment horizontal="right" wrapText="1"/>
    </xf>
    <xf numFmtId="0" fontId="0" fillId="0" borderId="4" xfId="0" applyBorder="1" applyAlignment="1">
      <alignment horizontal="right"/>
    </xf>
    <xf numFmtId="8" fontId="0" fillId="0" borderId="0" xfId="3" applyNumberFormat="1" applyFont="1" applyAlignment="1">
      <alignment horizontal="right"/>
    </xf>
    <xf numFmtId="0" fontId="0" fillId="0" borderId="0" xfId="0" applyAlignment="1">
      <alignment horizontal="right"/>
    </xf>
    <xf numFmtId="44" fontId="12" fillId="0" borderId="0" xfId="1" applyFont="1"/>
    <xf numFmtId="44" fontId="14" fillId="0" borderId="0" xfId="1" applyFont="1"/>
    <xf numFmtId="0" fontId="12" fillId="0" borderId="6" xfId="0" applyFont="1" applyBorder="1"/>
    <xf numFmtId="0" fontId="0" fillId="0" borderId="6" xfId="0" applyBorder="1"/>
    <xf numFmtId="0" fontId="15" fillId="0" borderId="6" xfId="0" applyFont="1" applyBorder="1"/>
    <xf numFmtId="44" fontId="12" fillId="0" borderId="6" xfId="1" applyFont="1" applyBorder="1"/>
    <xf numFmtId="0" fontId="12" fillId="0" borderId="7" xfId="0" applyFont="1" applyBorder="1"/>
    <xf numFmtId="0" fontId="0" fillId="0" borderId="7" xfId="0" applyBorder="1"/>
    <xf numFmtId="44" fontId="12" fillId="0" borderId="7" xfId="1" applyFont="1" applyBorder="1"/>
    <xf numFmtId="9" fontId="0" fillId="0" borderId="7" xfId="2" applyFont="1" applyBorder="1"/>
    <xf numFmtId="0" fontId="15" fillId="0" borderId="0" xfId="0" applyFont="1"/>
    <xf numFmtId="0" fontId="16" fillId="0" borderId="0" xfId="0" applyFont="1" applyAlignment="1">
      <alignment horizontal="left"/>
    </xf>
    <xf numFmtId="0" fontId="16" fillId="0" borderId="0" xfId="0" applyFont="1" applyAlignment="1">
      <alignment horizontal="center" wrapText="1"/>
    </xf>
    <xf numFmtId="8" fontId="16" fillId="0" borderId="0" xfId="0" applyNumberFormat="1" applyFont="1" applyAlignment="1">
      <alignment horizontal="right"/>
    </xf>
    <xf numFmtId="8" fontId="16" fillId="0" borderId="0" xfId="0" applyNumberFormat="1" applyFont="1" applyAlignment="1">
      <alignment horizontal="center"/>
    </xf>
    <xf numFmtId="8" fontId="16" fillId="0" borderId="0" xfId="0" applyNumberFormat="1" applyFont="1" applyAlignment="1">
      <alignment horizontal="center" wrapText="1"/>
    </xf>
    <xf numFmtId="6" fontId="16" fillId="0" borderId="0" xfId="0" applyNumberFormat="1" applyFont="1" applyAlignment="1">
      <alignment horizontal="right"/>
    </xf>
    <xf numFmtId="6" fontId="16" fillId="0" borderId="0" xfId="0" applyNumberFormat="1" applyFont="1" applyAlignment="1">
      <alignment horizontal="center"/>
    </xf>
    <xf numFmtId="6" fontId="16" fillId="0" borderId="0" xfId="1" applyNumberFormat="1" applyFont="1" applyAlignment="1">
      <alignment horizontal="right"/>
    </xf>
    <xf numFmtId="44" fontId="16" fillId="0" borderId="0" xfId="1" applyFont="1" applyAlignment="1">
      <alignment horizontal="center"/>
    </xf>
    <xf numFmtId="6" fontId="16" fillId="0" borderId="0" xfId="1" applyNumberFormat="1" applyFont="1" applyAlignment="1">
      <alignment horizontal="center"/>
    </xf>
    <xf numFmtId="44" fontId="16" fillId="0" borderId="0" xfId="0" applyNumberFormat="1" applyFont="1" applyAlignment="1">
      <alignment horizontal="center" wrapText="1"/>
    </xf>
    <xf numFmtId="44" fontId="16" fillId="0" borderId="0" xfId="1" applyFont="1" applyAlignment="1">
      <alignment horizontal="right"/>
    </xf>
    <xf numFmtId="0" fontId="16" fillId="0" borderId="0" xfId="0" applyFont="1" applyAlignment="1">
      <alignment horizontal="center"/>
    </xf>
    <xf numFmtId="9" fontId="12" fillId="0" borderId="0" xfId="2" applyFont="1" applyBorder="1"/>
    <xf numFmtId="0" fontId="3" fillId="0" borderId="0" xfId="4" applyAlignment="1">
      <alignment horizontal="center"/>
    </xf>
    <xf numFmtId="0" fontId="4" fillId="0" borderId="1" xfId="5" applyAlignment="1">
      <alignment horizontal="center"/>
    </xf>
    <xf numFmtId="0" fontId="6" fillId="0" borderId="0" xfId="8" applyAlignment="1">
      <alignment horizontal="center"/>
    </xf>
    <xf numFmtId="0" fontId="3" fillId="0" borderId="8" xfId="4" applyBorder="1" applyAlignment="1">
      <alignment horizontal="center"/>
    </xf>
  </cellXfs>
  <cellStyles count="10">
    <cellStyle name="Comma" xfId="3" builtinId="3"/>
    <cellStyle name="Currency" xfId="1" builtinId="4"/>
    <cellStyle name="Heading 1" xfId="5" builtinId="16"/>
    <cellStyle name="Heading 2" xfId="6" builtinId="17"/>
    <cellStyle name="Heading 3" xfId="7" builtinId="18"/>
    <cellStyle name="Heading 4" xfId="8" builtinId="19"/>
    <cellStyle name="Hyperlink" xfId="9" builtinId="8"/>
    <cellStyle name="Normal" xfId="0" builtinId="0"/>
    <cellStyle name="Percent" xfId="2" builtinId="5"/>
    <cellStyle name="Title" xfId="4" builtinId="15"/>
  </cellStyles>
  <dxfs count="46">
    <dxf>
      <fill>
        <patternFill>
          <bgColor rgb="FFFF0000"/>
        </patternFill>
      </fill>
    </dxf>
    <dxf>
      <fill>
        <patternFill>
          <bgColor rgb="FFFFFF00"/>
        </patternFill>
      </fill>
    </dxf>
    <dxf>
      <fill>
        <patternFill>
          <bgColor rgb="FFFFFF00"/>
        </patternFill>
      </fill>
    </dxf>
    <dxf>
      <font>
        <color rgb="FF9C5700"/>
      </font>
      <fill>
        <patternFill>
          <bgColor rgb="FFFFEB9C"/>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center" vertical="bottom" textRotation="0" wrapText="0" indent="0" justifyLastLine="0" shrinkToFit="0" readingOrder="0"/>
    </dxf>
    <dxf>
      <numFmt numFmtId="19" formatCode="m/d/yyyy"/>
    </dxf>
    <dxf>
      <numFmt numFmtId="0" formatCode="General"/>
      <alignment horizontal="left"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19" formatCode="m/d/yyyy"/>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dxf>
    <dxf>
      <numFmt numFmtId="0" formatCode="General"/>
    </dxf>
    <dxf>
      <numFmt numFmtId="0" formatCode="General"/>
    </dxf>
    <dxf>
      <numFmt numFmtId="0" formatCode="General"/>
    </dxf>
    <dxf>
      <numFmt numFmtId="0" formatCode="General"/>
    </dxf>
    <dxf>
      <numFmt numFmtId="0" formatCode="General"/>
    </dxf>
    <dxf>
      <border>
        <bottom/>
      </border>
    </dxf>
    <dxf>
      <numFmt numFmtId="0" formatCode="General"/>
    </dxf>
    <dxf>
      <numFmt numFmtId="0" formatCode="General"/>
    </dxf>
    <dxf>
      <numFmt numFmtId="34" formatCode="_(&quot;$&quot;* #,##0.00_);_(&quot;$&quot;* \(#,##0.00\);_(&quot;$&quot;* &quot;-&quot;??_);_(@_)"/>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m/d/yyyy"/>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pivotCacheDefinition" Target="pivotCache/pivotCacheDefinition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pivotCacheDefinition" Target="pivotCache/pivotCacheDefinition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2.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[padula_M5-datamanagement .xlsx]Pivot_Sales!PivotTable1</c:name>
    <c:fmtId val="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Sales</a:t>
            </a:r>
            <a:r>
              <a:rPr lang="en-US" baseline="0"/>
              <a:t> Performance by Team Member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5017703226308607"/>
          <c:y val="0.17084205785481324"/>
          <c:w val="0.71315402009581719"/>
          <c:h val="0.54464455518896537"/>
        </c:manualLayout>
      </c:layout>
      <c:barChart>
        <c:barDir val="col"/>
        <c:grouping val="clustered"/>
        <c:varyColors val="0"/>
        <c:ser>
          <c:idx val="0"/>
          <c:order val="0"/>
          <c:tx>
            <c:strRef>
              <c:f>Pivot_Sales!$B$3</c:f>
              <c:strCache>
                <c:ptCount val="1"/>
                <c:pt idx="0">
                  <c:v>Total</c:v>
                </c:pt>
              </c:strCache>
            </c:strRef>
          </c:tx>
          <c:spPr>
            <a:solidFill>
              <a:schemeClr val="accent1"/>
            </a:solidFill>
            <a:ln>
              <a:noFill/>
            </a:ln>
            <a:effectLst/>
          </c:spPr>
          <c:invertIfNegative val="0"/>
          <c:cat>
            <c:strRef>
              <c:f>Pivot_Sales!$A$4:$A$22</c:f>
              <c:strCache>
                <c:ptCount val="18"/>
                <c:pt idx="0">
                  <c:v>Amelia Reed</c:v>
                </c:pt>
                <c:pt idx="1">
                  <c:v>Aria Vargas</c:v>
                </c:pt>
                <c:pt idx="2">
                  <c:v>Benjamin Keller</c:v>
                </c:pt>
                <c:pt idx="3">
                  <c:v>Claire Flores</c:v>
                </c:pt>
                <c:pt idx="4">
                  <c:v>Emily Underwood</c:v>
                </c:pt>
                <c:pt idx="5">
                  <c:v>Grace Parker</c:v>
                </c:pt>
                <c:pt idx="6">
                  <c:v>Harper Carter</c:v>
                </c:pt>
                <c:pt idx="7">
                  <c:v>Henry Baker</c:v>
                </c:pt>
                <c:pt idx="8">
                  <c:v>Henry Quinn</c:v>
                </c:pt>
                <c:pt idx="9">
                  <c:v>Jackson Lee</c:v>
                </c:pt>
                <c:pt idx="10">
                  <c:v>James Quinn</c:v>
                </c:pt>
                <c:pt idx="11">
                  <c:v>Joseph Mitchell</c:v>
                </c:pt>
                <c:pt idx="12">
                  <c:v>Layla Garcia</c:v>
                </c:pt>
                <c:pt idx="13">
                  <c:v>Leah Gray</c:v>
                </c:pt>
                <c:pt idx="14">
                  <c:v>Liam King</c:v>
                </c:pt>
                <c:pt idx="15">
                  <c:v>Olivia Lopez</c:v>
                </c:pt>
                <c:pt idx="16">
                  <c:v>Riley Hayes</c:v>
                </c:pt>
                <c:pt idx="17">
                  <c:v>Savannah Owens</c:v>
                </c:pt>
              </c:strCache>
            </c:strRef>
          </c:cat>
          <c:val>
            <c:numRef>
              <c:f>Pivot_Sales!$B$4:$B$22</c:f>
              <c:numCache>
                <c:formatCode>_("$"* #,##0.00_);_("$"* \(#,##0.00\);_("$"* "-"??_);_(@_)</c:formatCode>
                <c:ptCount val="18"/>
                <c:pt idx="0">
                  <c:v>10723.45</c:v>
                </c:pt>
                <c:pt idx="1">
                  <c:v>9085.85</c:v>
                </c:pt>
                <c:pt idx="2">
                  <c:v>10890.700000000003</c:v>
                </c:pt>
                <c:pt idx="3">
                  <c:v>13967.649999999998</c:v>
                </c:pt>
                <c:pt idx="4">
                  <c:v>16651.600000000002</c:v>
                </c:pt>
                <c:pt idx="5">
                  <c:v>21404.050000000003</c:v>
                </c:pt>
                <c:pt idx="6">
                  <c:v>13751.05</c:v>
                </c:pt>
                <c:pt idx="7">
                  <c:v>9538.35</c:v>
                </c:pt>
                <c:pt idx="8">
                  <c:v>9654.15</c:v>
                </c:pt>
                <c:pt idx="9">
                  <c:v>19332.599999999999</c:v>
                </c:pt>
                <c:pt idx="10">
                  <c:v>11874.449999999999</c:v>
                </c:pt>
                <c:pt idx="11">
                  <c:v>28672.899999999998</c:v>
                </c:pt>
                <c:pt idx="12">
                  <c:v>14060.5</c:v>
                </c:pt>
                <c:pt idx="13">
                  <c:v>18547.349999999995</c:v>
                </c:pt>
                <c:pt idx="14">
                  <c:v>10241.25</c:v>
                </c:pt>
                <c:pt idx="15">
                  <c:v>11368.25</c:v>
                </c:pt>
                <c:pt idx="16">
                  <c:v>12203.45</c:v>
                </c:pt>
                <c:pt idx="17">
                  <c:v>6951</c:v>
                </c:pt>
              </c:numCache>
            </c:numRef>
          </c:val>
          <c:extLst>
            <c:ext xmlns:c16="http://schemas.microsoft.com/office/drawing/2014/chart" uri="{C3380CC4-5D6E-409C-BE32-E72D297353CC}">
              <c16:uniqueId val="{00000000-8424-4AFD-A277-41ED8FEC3077}"/>
            </c:ext>
          </c:extLst>
        </c:ser>
        <c:dLbls>
          <c:showLegendKey val="0"/>
          <c:showVal val="0"/>
          <c:showCatName val="0"/>
          <c:showSerName val="0"/>
          <c:showPercent val="0"/>
          <c:showBubbleSize val="0"/>
        </c:dLbls>
        <c:gapWidth val="219"/>
        <c:overlap val="-27"/>
        <c:axId val="1218859248"/>
        <c:axId val="1218860208"/>
      </c:barChart>
      <c:catAx>
        <c:axId val="121885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9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8860208"/>
        <c:crosses val="autoZero"/>
        <c:auto val="1"/>
        <c:lblAlgn val="ctr"/>
        <c:lblOffset val="100"/>
        <c:noMultiLvlLbl val="0"/>
      </c:catAx>
      <c:valAx>
        <c:axId val="12188602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88592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[padula_M5-datamanagement .xlsx]Inventory!PivotTable4</c:name>
    <c:fmtId val="9"/>
  </c:pivotSource>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Quantity</a:t>
            </a:r>
            <a:r>
              <a:rPr lang="en-US" baseline="0"/>
              <a:t> on Hand by Product Category</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pivotFmt>
      <c:pivotFmt>
        <c:idx val="3"/>
      </c:pivotFmt>
      <c:pivotFmt>
        <c:idx val="4"/>
        <c:spPr>
          <a:solidFill>
            <a:schemeClr val="accent1"/>
          </a:solidFill>
          <a:ln>
            <a:noFill/>
          </a:ln>
          <a:effectLst>
            <a:outerShdw blurRad="254000" sx="102000" sy="102000" algn="ctr" rotWithShape="0">
              <a:prstClr val="black">
                <a:alpha val="20000"/>
              </a:prstClr>
            </a:outerShdw>
          </a:effectLst>
        </c:spPr>
        <c:marker>
          <c:symbol val="none"/>
        </c:marker>
        <c:dLbl>
          <c:idx val="0"/>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a:noFill/>
          </a:ln>
          <a:effectLst>
            <a:outerShdw blurRad="254000" sx="102000" sy="102000" algn="ctr" rotWithShape="0">
              <a:prstClr val="black">
                <a:alpha val="20000"/>
              </a:prstClr>
            </a:outerShdw>
          </a:effectLst>
        </c:spPr>
      </c:pivotFmt>
      <c:pivotFmt>
        <c:idx val="6"/>
        <c:spPr>
          <a:solidFill>
            <a:schemeClr val="accent1"/>
          </a:solidFill>
          <a:ln>
            <a:noFill/>
          </a:ln>
          <a:effectLst>
            <a:outerShdw blurRad="254000" sx="102000" sy="102000" algn="ctr" rotWithShape="0">
              <a:prstClr val="black">
                <a:alpha val="20000"/>
              </a:prstClr>
            </a:outerShdw>
          </a:effectLst>
        </c:spPr>
      </c:pivotFmt>
    </c:pivotFmts>
    <c:plotArea>
      <c:layout/>
      <c:pieChart>
        <c:varyColors val="1"/>
        <c:ser>
          <c:idx val="0"/>
          <c:order val="0"/>
          <c:tx>
            <c:strRef>
              <c:f>Inventory!$Q$3</c:f>
              <c:strCache>
                <c:ptCount val="1"/>
                <c:pt idx="0">
                  <c:v>Total</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845-4E87-86E4-B46A4CD513F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1845-4E87-86E4-B46A4CD513FC}"/>
              </c:ext>
            </c:extLst>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Inventory!$P$4:$P$6</c:f>
              <c:strCache>
                <c:ptCount val="2"/>
                <c:pt idx="0">
                  <c:v>Accessory</c:v>
                </c:pt>
                <c:pt idx="1">
                  <c:v>E-Bike</c:v>
                </c:pt>
              </c:strCache>
            </c:strRef>
          </c:cat>
          <c:val>
            <c:numRef>
              <c:f>Inventory!$Q$4:$Q$6</c:f>
              <c:numCache>
                <c:formatCode>General</c:formatCode>
                <c:ptCount val="2"/>
                <c:pt idx="0">
                  <c:v>3861</c:v>
                </c:pt>
                <c:pt idx="1">
                  <c:v>115</c:v>
                </c:pt>
              </c:numCache>
            </c:numRef>
          </c:val>
          <c:extLst>
            <c:ext xmlns:c16="http://schemas.microsoft.com/office/drawing/2014/chart" uri="{C3380CC4-5D6E-409C-BE32-E72D297353CC}">
              <c16:uniqueId val="{00000004-1845-4E87-86E4-B46A4CD513FC}"/>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[padula_M5-datamanagement .xlsx]Pivot_Sales!PivotTable2</c:name>
    <c:fmtId val="11"/>
  </c:pivotSource>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Monthly</a:t>
            </a:r>
            <a:r>
              <a:rPr lang="en-US" baseline="0"/>
              <a:t> revenue trends</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ln w="22225" cap="rnd">
            <a:solidFill>
              <a:schemeClr val="accent1"/>
            </a:solidFill>
            <a:round/>
          </a:ln>
          <a:effectLst/>
        </c:spPr>
        <c:marker>
          <c:symbol val="diamond"/>
          <c:size val="6"/>
          <c:spPr>
            <a:solidFill>
              <a:schemeClr val="accent1"/>
            </a:solidFill>
            <a:ln w="9525">
              <a:solidFill>
                <a:schemeClr val="accent1"/>
              </a:solidFill>
              <a:round/>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Pivot_Sales!$E$3</c:f>
              <c:strCache>
                <c:ptCount val="1"/>
                <c:pt idx="0">
                  <c:v>Total</c:v>
                </c:pt>
              </c:strCache>
            </c:strRef>
          </c:tx>
          <c:spPr>
            <a:ln w="22225" cap="rnd">
              <a:solidFill>
                <a:schemeClr val="accent1"/>
              </a:solidFill>
              <a:round/>
            </a:ln>
            <a:effectLst/>
          </c:spPr>
          <c:marker>
            <c:symbol val="diamond"/>
            <c:size val="6"/>
            <c:spPr>
              <a:solidFill>
                <a:schemeClr val="accent1"/>
              </a:solidFill>
              <a:ln w="9525">
                <a:solidFill>
                  <a:schemeClr val="accent1"/>
                </a:solidFill>
                <a:round/>
              </a:ln>
              <a:effectLst/>
            </c:spPr>
          </c:marker>
          <c:cat>
            <c:multiLvlStrRef>
              <c:f>Pivot_Sales!$D$4:$D$13</c:f>
              <c:multiLvlStrCache>
                <c:ptCount val="7"/>
                <c:lvl>
                  <c:pt idx="0">
                    <c:v>Aug</c:v>
                  </c:pt>
                  <c:pt idx="1">
                    <c:v>Sep</c:v>
                  </c:pt>
                  <c:pt idx="2">
                    <c:v>Oct</c:v>
                  </c:pt>
                  <c:pt idx="3">
                    <c:v>Nov</c:v>
                  </c:pt>
                  <c:pt idx="4">
                    <c:v>Dec</c:v>
                  </c:pt>
                  <c:pt idx="5">
                    <c:v>Jan</c:v>
                  </c:pt>
                  <c:pt idx="6">
                    <c:v>Feb</c:v>
                  </c:pt>
                </c:lvl>
                <c:lvl>
                  <c:pt idx="0">
                    <c:v>2025</c:v>
                  </c:pt>
                  <c:pt idx="5">
                    <c:v>2026</c:v>
                  </c:pt>
                </c:lvl>
              </c:multiLvlStrCache>
            </c:multiLvlStrRef>
          </c:cat>
          <c:val>
            <c:numRef>
              <c:f>Pivot_Sales!$E$4:$E$13</c:f>
              <c:numCache>
                <c:formatCode>_("$"* #,##0.00_);_("$"* \(#,##0.00\);_("$"* "-"??_);_(@_)</c:formatCode>
                <c:ptCount val="7"/>
                <c:pt idx="0">
                  <c:v>40646.749999999993</c:v>
                </c:pt>
                <c:pt idx="1">
                  <c:v>40796.250000000007</c:v>
                </c:pt>
                <c:pt idx="2">
                  <c:v>35787.700000000004</c:v>
                </c:pt>
                <c:pt idx="3">
                  <c:v>33640.850000000006</c:v>
                </c:pt>
                <c:pt idx="4">
                  <c:v>36062.650000000009</c:v>
                </c:pt>
                <c:pt idx="5">
                  <c:v>27166.3</c:v>
                </c:pt>
                <c:pt idx="6">
                  <c:v>34818.100000000006</c:v>
                </c:pt>
              </c:numCache>
            </c:numRef>
          </c:val>
          <c:smooth val="0"/>
          <c:extLst>
            <c:ext xmlns:c16="http://schemas.microsoft.com/office/drawing/2014/chart" uri="{C3380CC4-5D6E-409C-BE32-E72D297353CC}">
              <c16:uniqueId val="{00000000-0B67-45B9-8A8F-0CBB32D7DC94}"/>
            </c:ext>
          </c:extLst>
        </c:ser>
        <c:dLbls>
          <c:showLegendKey val="0"/>
          <c:showVal val="0"/>
          <c:showCatName val="0"/>
          <c:showSerName val="0"/>
          <c:showPercent val="0"/>
          <c:showBubbleSize val="0"/>
        </c:dLbls>
        <c:marker val="1"/>
        <c:smooth val="0"/>
        <c:axId val="213647647"/>
        <c:axId val="1669618415"/>
      </c:lineChart>
      <c:catAx>
        <c:axId val="21364764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669618415"/>
        <c:crosses val="autoZero"/>
        <c:auto val="1"/>
        <c:lblAlgn val="ctr"/>
        <c:lblOffset val="100"/>
        <c:noMultiLvlLbl val="0"/>
      </c:catAx>
      <c:valAx>
        <c:axId val="1669618415"/>
        <c:scaling>
          <c:orientation val="minMax"/>
        </c:scaling>
        <c:delete val="0"/>
        <c:axPos val="l"/>
        <c:numFmt formatCode="_(&quot;$&quot;* #,##0.00_);_(&quot;$&quot;* \(#,##0.00\);_(&quot;$&quot;* &quot;-&quot;??_);_(@_)"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6476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[padula_M5-datamanagement .xlsx]Customers!PivotTable5</c:name>
    <c:fmtId val="4"/>
  </c:pivotSource>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Customer</a:t>
            </a:r>
            <a:r>
              <a:rPr lang="en-US" baseline="0"/>
              <a:t> Quantity by city</a:t>
            </a:r>
            <a:endParaRPr lang="en-US"/>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'Customers'!$L$2</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'Customers'!$K$3:$K$13</c:f>
              <c:strCache>
                <c:ptCount val="10"/>
                <c:pt idx="0">
                  <c:v>Asheville</c:v>
                </c:pt>
                <c:pt idx="1">
                  <c:v>Black Mountain</c:v>
                </c:pt>
                <c:pt idx="2">
                  <c:v>Boone</c:v>
                </c:pt>
                <c:pt idx="3">
                  <c:v>Brevard</c:v>
                </c:pt>
                <c:pt idx="4">
                  <c:v>Hendersonville</c:v>
                </c:pt>
                <c:pt idx="5">
                  <c:v>Marion</c:v>
                </c:pt>
                <c:pt idx="6">
                  <c:v>Morganton</c:v>
                </c:pt>
                <c:pt idx="7">
                  <c:v>Sylva</c:v>
                </c:pt>
                <c:pt idx="8">
                  <c:v>Waynesville</c:v>
                </c:pt>
                <c:pt idx="9">
                  <c:v>Weaverville</c:v>
                </c:pt>
              </c:strCache>
            </c:strRef>
          </c:cat>
          <c:val>
            <c:numRef>
              <c:f>'Customers'!$L$3:$L$13</c:f>
              <c:numCache>
                <c:formatCode>General</c:formatCode>
                <c:ptCount val="10"/>
                <c:pt idx="0">
                  <c:v>9</c:v>
                </c:pt>
                <c:pt idx="1">
                  <c:v>3</c:v>
                </c:pt>
                <c:pt idx="2">
                  <c:v>3</c:v>
                </c:pt>
                <c:pt idx="3">
                  <c:v>5</c:v>
                </c:pt>
                <c:pt idx="4">
                  <c:v>10</c:v>
                </c:pt>
                <c:pt idx="5">
                  <c:v>5</c:v>
                </c:pt>
                <c:pt idx="6">
                  <c:v>6</c:v>
                </c:pt>
                <c:pt idx="7">
                  <c:v>7</c:v>
                </c:pt>
                <c:pt idx="8">
                  <c:v>7</c:v>
                </c:pt>
                <c:pt idx="9">
                  <c:v>5</c:v>
                </c:pt>
              </c:numCache>
            </c:numRef>
          </c:val>
          <c:extLst>
            <c:ext xmlns:c16="http://schemas.microsoft.com/office/drawing/2014/chart" uri="{C3380CC4-5D6E-409C-BE32-E72D297353CC}">
              <c16:uniqueId val="{00000000-8280-4ACF-A4A0-A6C2FCC159A9}"/>
            </c:ext>
          </c:extLst>
        </c:ser>
        <c:dLbls>
          <c:dLblPos val="ctr"/>
          <c:showLegendKey val="0"/>
          <c:showVal val="1"/>
          <c:showCatName val="0"/>
          <c:showSerName val="0"/>
          <c:showPercent val="0"/>
          <c:showBubbleSize val="0"/>
        </c:dLbls>
        <c:gapWidth val="79"/>
        <c:overlap val="100"/>
        <c:axId val="1662601935"/>
        <c:axId val="1662602895"/>
      </c:barChart>
      <c:catAx>
        <c:axId val="16626019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662602895"/>
        <c:crosses val="autoZero"/>
        <c:auto val="1"/>
        <c:lblAlgn val="ctr"/>
        <c:lblOffset val="100"/>
        <c:noMultiLvlLbl val="0"/>
      </c:catAx>
      <c:valAx>
        <c:axId val="1662602895"/>
        <c:scaling>
          <c:orientation val="minMax"/>
        </c:scaling>
        <c:delete val="1"/>
        <c:axPos val="l"/>
        <c:numFmt formatCode="General" sourceLinked="1"/>
        <c:majorTickMark val="none"/>
        <c:minorTickMark val="none"/>
        <c:tickLblPos val="nextTo"/>
        <c:crossAx val="166260193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[padula_M5-datamanagement .xlsx]Pivot_Sales!PivotTable3</c:name>
    <c:fmtId val="1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a:t>Revenue</a:t>
            </a:r>
            <a:r>
              <a:rPr lang="en-US" sz="1600" baseline="0"/>
              <a:t> By Sales Tier</a:t>
            </a:r>
            <a:endParaRPr lang="en-US" sz="16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s>
    <c:plotArea>
      <c:layout/>
      <c:pieChart>
        <c:varyColors val="1"/>
        <c:ser>
          <c:idx val="0"/>
          <c:order val="0"/>
          <c:tx>
            <c:strRef>
              <c:f>Pivot_Sales!$E$15</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B2A-4A50-8E9B-405BA44521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B2A-4A50-8E9B-405BA44521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B2A-4A50-8E9B-405BA44521C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Pivot_Sales!$D$16:$D$19</c:f>
              <c:strCache>
                <c:ptCount val="3"/>
                <c:pt idx="0">
                  <c:v>High Value</c:v>
                </c:pt>
                <c:pt idx="1">
                  <c:v>Low Value</c:v>
                </c:pt>
                <c:pt idx="2">
                  <c:v>Mid Value</c:v>
                </c:pt>
              </c:strCache>
            </c:strRef>
          </c:cat>
          <c:val>
            <c:numRef>
              <c:f>Pivot_Sales!$E$16:$E$19</c:f>
              <c:numCache>
                <c:formatCode>_("$"* #,##0.00_);_("$"* \(#,##0.00\);_("$"* "-"??_);_(@_)</c:formatCode>
                <c:ptCount val="3"/>
                <c:pt idx="0">
                  <c:v>171856.14999999994</c:v>
                </c:pt>
                <c:pt idx="1">
                  <c:v>3490.650000000001</c:v>
                </c:pt>
                <c:pt idx="2">
                  <c:v>73571.799999999988</c:v>
                </c:pt>
              </c:numCache>
            </c:numRef>
          </c:val>
          <c:extLst>
            <c:ext xmlns:c16="http://schemas.microsoft.com/office/drawing/2014/chart" uri="{C3380CC4-5D6E-409C-BE32-E72D297353CC}">
              <c16:uniqueId val="{00000006-EB2A-4A50-8E9B-405BA44521C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a:gsLst>
        <a:gs pos="46000">
          <a:srgbClr val="CFEAF8"/>
        </a:gs>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61115</xdr:colOff>
      <xdr:row>0</xdr:row>
      <xdr:rowOff>105747</xdr:rowOff>
    </xdr:from>
    <xdr:to>
      <xdr:col>29</xdr:col>
      <xdr:colOff>130926</xdr:colOff>
      <xdr:row>2</xdr:row>
      <xdr:rowOff>178060</xdr:rowOff>
    </xdr:to>
    <xdr:sp macro="" textlink="">
      <xdr:nvSpPr>
        <xdr:cNvPr id="2" name="TextBox 1">
          <a:extLst>
            <a:ext uri="{FF2B5EF4-FFF2-40B4-BE49-F238E27FC236}">
              <a16:creationId xmlns:a16="http://schemas.microsoft.com/office/drawing/2014/main" id="{9E76626D-5837-76D3-7489-87E7EB945448}"/>
            </a:ext>
          </a:extLst>
        </xdr:cNvPr>
        <xdr:cNvSpPr txBox="1"/>
      </xdr:nvSpPr>
      <xdr:spPr>
        <a:xfrm>
          <a:off x="667605" y="105747"/>
          <a:ext cx="17735770" cy="4455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u="sng">
              <a:solidFill>
                <a:schemeClr val="accent1"/>
              </a:solidFill>
              <a:latin typeface="+mj-lt"/>
            </a:rPr>
            <a:t>Rideline Power Bikes:</a:t>
          </a:r>
          <a:r>
            <a:rPr lang="en-US" sz="2400" b="1" u="sng" baseline="0">
              <a:solidFill>
                <a:schemeClr val="accent1"/>
              </a:solidFill>
              <a:latin typeface="+mj-lt"/>
            </a:rPr>
            <a:t> Performance Dashboard</a:t>
          </a:r>
          <a:endParaRPr lang="en-US" sz="2400" b="1" u="sng">
            <a:solidFill>
              <a:schemeClr val="accent1"/>
            </a:solidFill>
            <a:latin typeface="+mj-lt"/>
          </a:endParaRPr>
        </a:p>
      </xdr:txBody>
    </xdr:sp>
    <xdr:clientData/>
  </xdr:twoCellAnchor>
  <xdr:twoCellAnchor>
    <xdr:from>
      <xdr:col>9</xdr:col>
      <xdr:colOff>489285</xdr:colOff>
      <xdr:row>19</xdr:row>
      <xdr:rowOff>59840</xdr:rowOff>
    </xdr:from>
    <xdr:to>
      <xdr:col>19</xdr:col>
      <xdr:colOff>147963</xdr:colOff>
      <xdr:row>43</xdr:row>
      <xdr:rowOff>73295</xdr:rowOff>
    </xdr:to>
    <xdr:graphicFrame macro="">
      <xdr:nvGraphicFramePr>
        <xdr:cNvPr id="10" name="Chart 9">
          <a:extLst>
            <a:ext uri="{FF2B5EF4-FFF2-40B4-BE49-F238E27FC236}">
              <a16:creationId xmlns:a16="http://schemas.microsoft.com/office/drawing/2014/main" id="{1B367DF8-F75F-4298-846C-B8F6C867D7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591765</xdr:colOff>
      <xdr:row>6</xdr:row>
      <xdr:rowOff>89171</xdr:rowOff>
    </xdr:from>
    <xdr:to>
      <xdr:col>9</xdr:col>
      <xdr:colOff>209938</xdr:colOff>
      <xdr:row>24</xdr:row>
      <xdr:rowOff>62204</xdr:rowOff>
    </xdr:to>
    <xdr:graphicFrame macro="">
      <xdr:nvGraphicFramePr>
        <xdr:cNvPr id="4" name="Chart 3">
          <a:extLst>
            <a:ext uri="{FF2B5EF4-FFF2-40B4-BE49-F238E27FC236}">
              <a16:creationId xmlns:a16="http://schemas.microsoft.com/office/drawing/2014/main" id="{5C569C60-791B-4240-BFEF-3CC107050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462064</xdr:colOff>
      <xdr:row>26</xdr:row>
      <xdr:rowOff>154022</xdr:rowOff>
    </xdr:from>
    <xdr:to>
      <xdr:col>9</xdr:col>
      <xdr:colOff>32425</xdr:colOff>
      <xdr:row>43</xdr:row>
      <xdr:rowOff>72958</xdr:rowOff>
    </xdr:to>
    <xdr:graphicFrame macro="">
      <xdr:nvGraphicFramePr>
        <xdr:cNvPr id="7" name="Chart 6">
          <a:extLst>
            <a:ext uri="{FF2B5EF4-FFF2-40B4-BE49-F238E27FC236}">
              <a16:creationId xmlns:a16="http://schemas.microsoft.com/office/drawing/2014/main" id="{213182E1-77E0-4930-9A54-31370F4AF9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413254</xdr:colOff>
      <xdr:row>5</xdr:row>
      <xdr:rowOff>172</xdr:rowOff>
    </xdr:from>
    <xdr:to>
      <xdr:col>28</xdr:col>
      <xdr:colOff>561473</xdr:colOff>
      <xdr:row>20</xdr:row>
      <xdr:rowOff>24063</xdr:rowOff>
    </xdr:to>
    <xdr:graphicFrame macro="">
      <xdr:nvGraphicFramePr>
        <xdr:cNvPr id="9" name="Chart 8">
          <a:extLst>
            <a:ext uri="{FF2B5EF4-FFF2-40B4-BE49-F238E27FC236}">
              <a16:creationId xmlns:a16="http://schemas.microsoft.com/office/drawing/2014/main" id="{5AD7559F-2FAC-4B0C-A07A-5DF3E7493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19</xdr:col>
      <xdr:colOff>191029</xdr:colOff>
      <xdr:row>23</xdr:row>
      <xdr:rowOff>130054</xdr:rowOff>
    </xdr:from>
    <xdr:to>
      <xdr:col>22</xdr:col>
      <xdr:colOff>281228</xdr:colOff>
      <xdr:row>43</xdr:row>
      <xdr:rowOff>148226</xdr:rowOff>
    </xdr:to>
    <mc:AlternateContent xmlns:mc="http://schemas.openxmlformats.org/markup-compatibility/2006" xmlns:a14="http://schemas.microsoft.com/office/drawing/2010/main">
      <mc:Choice Requires="a14">
        <xdr:graphicFrame macro="">
          <xdr:nvGraphicFramePr>
            <xdr:cNvPr id="13" name="EmployeeName">
              <a:extLst>
                <a:ext uri="{FF2B5EF4-FFF2-40B4-BE49-F238E27FC236}">
                  <a16:creationId xmlns:a16="http://schemas.microsoft.com/office/drawing/2014/main" id="{19B8F1FF-0141-47D2-819E-84BDBD10E41D}"/>
                </a:ext>
              </a:extLst>
            </xdr:cNvPr>
            <xdr:cNvGraphicFramePr/>
          </xdr:nvGraphicFramePr>
          <xdr:xfrm>
            <a:off x="0" y="0"/>
            <a:ext cx="0" cy="0"/>
          </xdr:xfrm>
          <a:graphic>
            <a:graphicData uri="http://schemas.microsoft.com/office/drawing/2010/slicer">
              <sle:slicer xmlns:sle="http://schemas.microsoft.com/office/drawing/2010/slicer" name="EmployeeName"/>
            </a:graphicData>
          </a:graphic>
        </xdr:graphicFrame>
      </mc:Choice>
      <mc:Fallback xmlns="">
        <xdr:sp macro="" textlink="">
          <xdr:nvSpPr>
            <xdr:cNvPr id="0" name=""/>
            <xdr:cNvSpPr>
              <a:spLocks noTextEdit="1"/>
            </xdr:cNvSpPr>
          </xdr:nvSpPr>
          <xdr:spPr>
            <a:xfrm>
              <a:off x="12398580" y="4647625"/>
              <a:ext cx="1909668" cy="375041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28</xdr:col>
      <xdr:colOff>600168</xdr:colOff>
      <xdr:row>5</xdr:row>
      <xdr:rowOff>84042</xdr:rowOff>
    </xdr:from>
    <xdr:to>
      <xdr:col>32</xdr:col>
      <xdr:colOff>1614</xdr:colOff>
      <xdr:row>19</xdr:row>
      <xdr:rowOff>180801</xdr:rowOff>
    </xdr:to>
    <mc:AlternateContent xmlns:mc="http://schemas.openxmlformats.org/markup-compatibility/2006" xmlns:a14="http://schemas.microsoft.com/office/drawing/2010/main">
      <mc:Choice Requires="a14">
        <xdr:graphicFrame macro="">
          <xdr:nvGraphicFramePr>
            <xdr:cNvPr id="14" name="City">
              <a:extLst>
                <a:ext uri="{FF2B5EF4-FFF2-40B4-BE49-F238E27FC236}">
                  <a16:creationId xmlns:a16="http://schemas.microsoft.com/office/drawing/2014/main" id="{116ACCBC-F971-4C84-B170-8830A217D98F}"/>
                </a:ext>
              </a:extLst>
            </xdr:cNvPr>
            <xdr:cNvGraphicFramePr/>
          </xdr:nvGraphicFramePr>
          <xdr:xfrm>
            <a:off x="0" y="0"/>
            <a:ext cx="0" cy="0"/>
          </xdr:xfrm>
          <a:graphic>
            <a:graphicData uri="http://schemas.microsoft.com/office/drawing/2010/slicer">
              <sle:slicer xmlns:sle="http://schemas.microsoft.com/office/drawing/2010/slicer" name="City"/>
            </a:graphicData>
          </a:graphic>
        </xdr:graphicFrame>
      </mc:Choice>
      <mc:Fallback xmlns="">
        <xdr:sp macro="" textlink="">
          <xdr:nvSpPr>
            <xdr:cNvPr id="0" name=""/>
            <xdr:cNvSpPr>
              <a:spLocks noTextEdit="1"/>
            </xdr:cNvSpPr>
          </xdr:nvSpPr>
          <xdr:spPr>
            <a:xfrm>
              <a:off x="18266127" y="1017103"/>
              <a:ext cx="1827405" cy="29348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23</xdr:col>
      <xdr:colOff>200527</xdr:colOff>
      <xdr:row>25</xdr:row>
      <xdr:rowOff>176464</xdr:rowOff>
    </xdr:from>
    <xdr:to>
      <xdr:col>31</xdr:col>
      <xdr:colOff>495301</xdr:colOff>
      <xdr:row>43</xdr:row>
      <xdr:rowOff>19050</xdr:rowOff>
    </xdr:to>
    <xdr:graphicFrame macro="">
      <xdr:nvGraphicFramePr>
        <xdr:cNvPr id="16" name="Chart 15">
          <a:extLst>
            <a:ext uri="{FF2B5EF4-FFF2-40B4-BE49-F238E27FC236}">
              <a16:creationId xmlns:a16="http://schemas.microsoft.com/office/drawing/2014/main" id="{DB6F5FA8-796D-4D89-8D54-AC0B05693A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506391</xdr:colOff>
      <xdr:row>2</xdr:row>
      <xdr:rowOff>93306</xdr:rowOff>
    </xdr:from>
    <xdr:to>
      <xdr:col>17</xdr:col>
      <xdr:colOff>116634</xdr:colOff>
      <xdr:row>6</xdr:row>
      <xdr:rowOff>15551</xdr:rowOff>
    </xdr:to>
    <xdr:sp macro="" textlink="">
      <xdr:nvSpPr>
        <xdr:cNvPr id="17" name="TextBox 16">
          <a:extLst>
            <a:ext uri="{FF2B5EF4-FFF2-40B4-BE49-F238E27FC236}">
              <a16:creationId xmlns:a16="http://schemas.microsoft.com/office/drawing/2014/main" id="{994D346B-824E-0EF2-752F-AFF5927D339C}"/>
            </a:ext>
          </a:extLst>
        </xdr:cNvPr>
        <xdr:cNvSpPr txBox="1"/>
      </xdr:nvSpPr>
      <xdr:spPr>
        <a:xfrm>
          <a:off x="7177779" y="466530"/>
          <a:ext cx="3933426" cy="6686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t>Prepared by James Padula</a:t>
          </a:r>
        </a:p>
        <a:p>
          <a:pPr algn="ctr"/>
          <a:r>
            <a:rPr lang="en-US" sz="1200"/>
            <a:t>Date:</a:t>
          </a:r>
          <a:r>
            <a:rPr lang="en-US" sz="1200" baseline="0"/>
            <a:t> 3/24/2026          </a:t>
          </a:r>
        </a:p>
        <a:p>
          <a:pPr algn="ctr"/>
          <a:r>
            <a:rPr lang="en-US" sz="1200" baseline="0"/>
            <a:t>CTS-289</a:t>
          </a:r>
        </a:p>
        <a:p>
          <a:pPr algn="ctr"/>
          <a:endParaRPr lang="en-US" sz="1100"/>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refreshedDate="46104.707818518516" createdVersion="8" refreshedVersion="8" minRefreshableVersion="3" recordCount="175" xr:uid="{C1929F88-E4FE-41F3-A22A-9C3356C85550}">
  <cacheSource type="worksheet">
    <worksheetSource name="sales"/>
  </cacheSource>
  <cacheFields count="20">
    <cacheField name="OrderID" numFmtId="0">
      <sharedItems/>
    </cacheField>
    <cacheField name="SaleDate" numFmtId="14">
      <sharedItems containsSemiMixedTypes="0" containsNonDate="0" containsDate="1" containsString="0" minDate="2025-08-01T00:00:00" maxDate="2026-02-28T00:00:00" count="96">
        <d v="2025-08-01T00:00:00"/>
        <d v="2025-08-04T00:00:00"/>
        <d v="2025-08-05T00:00:00"/>
        <d v="2025-08-06T00:00:00"/>
        <d v="2025-08-07T00:00:00"/>
        <d v="2025-08-08T00:00:00"/>
        <d v="2025-08-11T00:00:00"/>
        <d v="2025-08-14T00:00:00"/>
        <d v="2025-08-17T00:00:00"/>
        <d v="2025-08-19T00:00:00"/>
        <d v="2025-08-20T00:00:00"/>
        <d v="2025-08-21T00:00:00"/>
        <d v="2025-08-22T00:00:00"/>
        <d v="2025-08-24T00:00:00"/>
        <d v="2025-08-28T00:00:00"/>
        <d v="2025-09-01T00:00:00"/>
        <d v="2025-09-05T00:00:00"/>
        <d v="2025-09-06T00:00:00"/>
        <d v="2025-09-07T00:00:00"/>
        <d v="2025-09-08T00:00:00"/>
        <d v="2025-09-10T00:00:00"/>
        <d v="2025-09-14T00:00:00"/>
        <d v="2025-09-16T00:00:00"/>
        <d v="2025-09-17T00:00:00"/>
        <d v="2025-09-19T00:00:00"/>
        <d v="2025-09-20T00:00:00"/>
        <d v="2025-09-23T00:00:00"/>
        <d v="2025-09-24T00:00:00"/>
        <d v="2025-09-27T00:00:00"/>
        <d v="2025-09-28T00:00:00"/>
        <d v="2025-09-29T00:00:00"/>
        <d v="2025-10-02T00:00:00"/>
        <d v="2025-10-04T00:00:00"/>
        <d v="2025-10-07T00:00:00"/>
        <d v="2025-10-09T00:00:00"/>
        <d v="2025-10-10T00:00:00"/>
        <d v="2025-10-11T00:00:00"/>
        <d v="2025-10-12T00:00:00"/>
        <d v="2025-10-14T00:00:00"/>
        <d v="2025-10-17T00:00:00"/>
        <d v="2025-10-19T00:00:00"/>
        <d v="2025-10-20T00:00:00"/>
        <d v="2025-10-27T00:00:00"/>
        <d v="2025-10-29T00:00:00"/>
        <d v="2025-11-04T00:00:00"/>
        <d v="2025-11-09T00:00:00"/>
        <d v="2025-11-10T00:00:00"/>
        <d v="2025-11-15T00:00:00"/>
        <d v="2025-11-16T00:00:00"/>
        <d v="2025-11-19T00:00:00"/>
        <d v="2025-11-20T00:00:00"/>
        <d v="2025-11-21T00:00:00"/>
        <d v="2025-11-23T00:00:00"/>
        <d v="2025-11-25T00:00:00"/>
        <d v="2025-11-26T00:00:00"/>
        <d v="2025-11-28T00:00:00"/>
        <d v="2025-12-03T00:00:00"/>
        <d v="2025-12-05T00:00:00"/>
        <d v="2025-12-08T00:00:00"/>
        <d v="2025-12-10T00:00:00"/>
        <d v="2025-12-11T00:00:00"/>
        <d v="2025-12-13T00:00:00"/>
        <d v="2025-12-14T00:00:00"/>
        <d v="2025-12-16T00:00:00"/>
        <d v="2025-12-18T00:00:00"/>
        <d v="2025-12-19T00:00:00"/>
        <d v="2025-12-20T00:00:00"/>
        <d v="2025-12-21T00:00:00"/>
        <d v="2025-12-28T00:00:00"/>
        <d v="2025-12-29T00:00:00"/>
        <d v="2026-01-03T00:00:00"/>
        <d v="2026-01-04T00:00:00"/>
        <d v="2026-01-06T00:00:00"/>
        <d v="2026-01-07T00:00:00"/>
        <d v="2026-01-08T00:00:00"/>
        <d v="2026-01-12T00:00:00"/>
        <d v="2026-01-14T00:00:00"/>
        <d v="2026-01-16T00:00:00"/>
        <d v="2026-01-19T00:00:00"/>
        <d v="2026-01-26T00:00:00"/>
        <d v="2026-01-30T00:00:00"/>
        <d v="2026-02-01T00:00:00"/>
        <d v="2026-02-02T00:00:00"/>
        <d v="2026-02-04T00:00:00"/>
        <d v="2026-02-06T00:00:00"/>
        <d v="2026-02-09T00:00:00"/>
        <d v="2026-02-11T00:00:00"/>
        <d v="2026-02-14T00:00:00"/>
        <d v="2026-02-16T00:00:00"/>
        <d v="2026-02-17T00:00:00"/>
        <d v="2026-02-21T00:00:00"/>
        <d v="2026-02-22T00:00:00"/>
        <d v="2026-02-23T00:00:00"/>
        <d v="2026-02-25T00:00:00"/>
        <d v="2026-02-26T00:00:00"/>
        <d v="2026-02-27T00:00:00"/>
      </sharedItems>
      <fieldGroup par="19"/>
    </cacheField>
    <cacheField name="CustomerID" numFmtId="0">
      <sharedItems/>
    </cacheField>
    <cacheField name="ProdcutFeature" numFmtId="0">
      <sharedItems/>
    </cacheField>
    <cacheField name="ProductType" numFmtId="0">
      <sharedItems/>
    </cacheField>
    <cacheField name="EmployeeID" numFmtId="0">
      <sharedItems/>
    </cacheField>
    <cacheField name="SKU" numFmtId="0">
      <sharedItems/>
    </cacheField>
    <cacheField name="ProductName" numFmtId="0">
      <sharedItems count="27">
        <s v="Women's Ridge Small"/>
        <s v="Men's Comet Medium"/>
        <s v="Men's Comet Large"/>
        <s v="Kids' Spark Small"/>
        <s v="Pannier Bag"/>
        <s v="LED Light Set"/>
        <s v="Men's Comet Small"/>
        <s v="Women's Comet Small"/>
        <s v="Mini Pump"/>
        <s v="Fender Set"/>
        <s v="Women's Comet Medium"/>
        <s v="Men's Ridge Small"/>
        <s v="Women's Ridge Medium"/>
        <s v="Kids' Spark Large"/>
        <s v="Women's Comet Large"/>
        <s v="U-Lock Standard"/>
        <s v="Men's Ridge Large"/>
        <s v="Kids' Spark Medium"/>
        <s v="Rear Cargo Rack"/>
        <s v="Men's Ridge Medium"/>
        <s v="Women's Ridge Large"/>
        <s v="Helmet - White"/>
        <s v="Handlebar Mirror"/>
        <s v="Helmet - Black"/>
        <s v="Repair Kit"/>
        <s v="Bottle Cage"/>
        <s v="Phone Mount"/>
      </sharedItems>
    </cacheField>
    <cacheField name="Category" numFmtId="0">
      <sharedItems/>
    </cacheField>
    <cacheField name="Quantity" numFmtId="0">
      <sharedItems containsSemiMixedTypes="0" containsString="0" containsNumber="1" containsInteger="1" minValue="1" maxValue="3"/>
    </cacheField>
    <cacheField name="UnitPrice" numFmtId="44">
      <sharedItems containsSemiMixedTypes="0" containsString="0" containsNumber="1" containsInteger="1" minValue="22" maxValue="3095"/>
    </cacheField>
    <cacheField name="Discount" numFmtId="9">
      <sharedItems containsString="0" containsBlank="1" containsNumber="1" minValue="0.1" maxValue="0.2"/>
    </cacheField>
    <cacheField name="SaleChannel" numFmtId="0">
      <sharedItems/>
    </cacheField>
    <cacheField name="PaymentMethod" numFmtId="0">
      <sharedItems/>
    </cacheField>
    <cacheField name="Status" numFmtId="0">
      <sharedItems/>
    </cacheField>
    <cacheField name="Revenue" numFmtId="44">
      <sharedItems containsSemiMixedTypes="0" containsString="0" containsNumber="1" minValue="17.600000000000001" maxValue="3095"/>
    </cacheField>
    <cacheField name="EmployeeName" numFmtId="0">
      <sharedItems count="18">
        <s v="Emily Underwood"/>
        <s v="Leah Gray"/>
        <s v="Olivia Lopez"/>
        <s v="Aria Vargas"/>
        <s v="Layla Garcia"/>
        <s v="Riley Hayes"/>
        <s v="Jackson Lee"/>
        <s v="Grace Parker"/>
        <s v="Joseph Mitchell"/>
        <s v="Henry Baker"/>
        <s v="Amelia Reed"/>
        <s v="Henry Quinn"/>
        <s v="Harper Carter"/>
        <s v="Savannah Owens"/>
        <s v="Claire Flores"/>
        <s v="Benjamin Keller"/>
        <s v="Liam King"/>
        <s v="James Quinn"/>
      </sharedItems>
    </cacheField>
    <cacheField name="SalesTier" numFmtId="0">
      <sharedItems count="3">
        <s v="High Value"/>
        <s v="Mid Value"/>
        <s v="Low Value"/>
      </sharedItems>
    </cacheField>
    <cacheField name="Months (SaleDate)" numFmtId="0" databaseField="0">
      <fieldGroup base="1">
        <rangePr groupBy="months" startDate="2025-08-01T00:00:00" endDate="2026-02-28T00:00:00"/>
        <groupItems count="14">
          <s v="&lt;8/1/2025"/>
          <s v="Jan"/>
          <s v="Feb"/>
          <s v="Mar"/>
          <s v="Apr"/>
          <s v="May"/>
          <s v="Jun"/>
          <s v="Jul"/>
          <s v="Aug"/>
          <s v="Sep"/>
          <s v="Oct"/>
          <s v="Nov"/>
          <s v="Dec"/>
          <s v="&gt;2/28/2026"/>
        </groupItems>
      </fieldGroup>
    </cacheField>
    <cacheField name="Years (SaleDate)" numFmtId="0" databaseField="0">
      <fieldGroup base="1">
        <rangePr groupBy="years" startDate="2025-08-01T00:00:00" endDate="2026-02-28T00:00:00"/>
        <groupItems count="4">
          <s v="&lt;8/1/2025"/>
          <s v="2025"/>
          <s v="2026"/>
          <s v="&gt;2/28/2026"/>
        </groupItems>
      </fieldGroup>
    </cacheField>
  </cacheFields>
  <extLst>
    <ext xmlns:x14="http://schemas.microsoft.com/office/spreadsheetml/2009/9/main" uri="{725AE2AE-9491-48be-B2B4-4EB974FC3084}">
      <x14:pivotCacheDefinition pivotCacheId="559981396"/>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refreshedDate="46104.798744907406" createdVersion="8" refreshedVersion="8" minRefreshableVersion="3" recordCount="135" xr:uid="{5D7CB500-69AB-49FC-BA02-EA59BB7B7074}">
  <cacheSource type="worksheet">
    <worksheetSource name="Inventory"/>
  </cacheSource>
  <cacheFields count="14">
    <cacheField name="SKU" numFmtId="0">
      <sharedItems/>
    </cacheField>
    <cacheField name="ProductName" numFmtId="0">
      <sharedItems/>
    </cacheField>
    <cacheField name="Category" numFmtId="0">
      <sharedItems count="2">
        <s v="E-Bike"/>
        <s v="Accessory"/>
      </sharedItems>
    </cacheField>
    <cacheField name="BikeType" numFmtId="0">
      <sharedItems count="4">
        <s v="Road/Commuter"/>
        <s v="Mountain"/>
        <s v="All-Purpose"/>
        <s v=""/>
      </sharedItems>
    </cacheField>
    <cacheField name="Model" numFmtId="0">
      <sharedItems/>
    </cacheField>
    <cacheField name="Version" numFmtId="0">
      <sharedItems/>
    </cacheField>
    <cacheField name="Size" numFmtId="0">
      <sharedItems/>
    </cacheField>
    <cacheField name="UnitCost" numFmtId="44">
      <sharedItems containsSemiMixedTypes="0" containsString="0" containsNumber="1" containsInteger="1" minValue="5" maxValue="1619"/>
    </cacheField>
    <cacheField name="RetailPrice" numFmtId="44">
      <sharedItems containsSemiMixedTypes="0" containsString="0" containsNumber="1" containsInteger="1" minValue="14" maxValue="2995"/>
    </cacheField>
    <cacheField name="QuantityOnHand" numFmtId="0">
      <sharedItems containsSemiMixedTypes="0" containsString="0" containsNumber="1" containsInteger="1" minValue="4" maxValue="60"/>
    </cacheField>
    <cacheField name="ReorderLevel" numFmtId="0">
      <sharedItems containsSemiMixedTypes="0" containsString="0" containsNumber="1" containsInteger="1" minValue="2" maxValue="15"/>
    </cacheField>
    <cacheField name="Brand" numFmtId="0">
      <sharedItems/>
    </cacheField>
    <cacheField name="WarehouseLocation" numFmtId="0">
      <sharedItems/>
    </cacheField>
    <cacheField name="Status" numFmtId="0">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mes" refreshedDate="46104.812509143521" createdVersion="8" refreshedVersion="8" minRefreshableVersion="3" recordCount="60" xr:uid="{A6C4BE7C-7844-4F81-A1D6-74B90365B213}">
  <cacheSource type="worksheet">
    <worksheetSource name="Customers"/>
  </cacheSource>
  <cacheFields count="9">
    <cacheField name="CustomerID" numFmtId="0">
      <sharedItems/>
    </cacheField>
    <cacheField name="FirstName" numFmtId="0">
      <sharedItems/>
    </cacheField>
    <cacheField name="LastName" numFmtId="0">
      <sharedItems/>
    </cacheField>
    <cacheField name="Email" numFmtId="0">
      <sharedItems/>
    </cacheField>
    <cacheField name="Phone" numFmtId="0">
      <sharedItems/>
    </cacheField>
    <cacheField name="City" numFmtId="0">
      <sharedItems count="10">
        <s v="Asheville"/>
        <s v="Sylva"/>
        <s v="Brevard"/>
        <s v="Morganton"/>
        <s v="Hendersonville"/>
        <s v="Waynesville"/>
        <s v="Black Mountain"/>
        <s v="Weaverville"/>
        <s v="Boone"/>
        <s v="Marion"/>
      </sharedItems>
    </cacheField>
    <cacheField name="State" numFmtId="0">
      <sharedItems/>
    </cacheField>
    <cacheField name="CustomerType" numFmtId="0">
      <sharedItems/>
    </cacheField>
    <cacheField name="JoinDate" numFmtId="14">
      <sharedItems containsSemiMixedTypes="0" containsNonDate="0" containsDate="1" containsString="0" minDate="2025-01-01T00:00:00" maxDate="2026-02-26T00:00:00"/>
    </cacheField>
  </cacheFields>
  <extLst>
    <ext xmlns:x14="http://schemas.microsoft.com/office/spreadsheetml/2009/9/main" uri="{725AE2AE-9491-48be-B2B4-4EB974FC3084}">
      <x14:pivotCacheDefinition pivotCacheId="86558272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5">
  <r>
    <s v="SALE-5091"/>
    <x v="0"/>
    <s v="CUST1005"/>
    <s v="S"/>
    <s v="E"/>
    <s v="EMP-013"/>
    <s v="E-BIKE-RIDGE-W-S"/>
    <x v="0"/>
    <s v="E-Bike"/>
    <n v="1"/>
    <n v="3095"/>
    <m/>
    <s v="Website"/>
    <s v="Cash"/>
    <s v="Completed"/>
    <n v="3095"/>
    <x v="0"/>
    <x v="0"/>
  </r>
  <r>
    <s v="SALE-5093"/>
    <x v="0"/>
    <s v="CUST1051"/>
    <s v="M"/>
    <s v="E"/>
    <s v="EMP-005"/>
    <s v="E-BIKE-COMET-M-M"/>
    <x v="1"/>
    <s v="E-Bike"/>
    <n v="1"/>
    <n v="2243"/>
    <n v="0.1"/>
    <s v="Phone Order"/>
    <s v="Credit Card"/>
    <s v="Completed"/>
    <n v="2018.7"/>
    <x v="1"/>
    <x v="0"/>
  </r>
  <r>
    <s v="SALE-5068"/>
    <x v="1"/>
    <s v="CUST1031"/>
    <s v="S"/>
    <s v="E"/>
    <s v="EMP-002"/>
    <s v="E-BIKE-RIDGE-W-S"/>
    <x v="0"/>
    <s v="E-Bike"/>
    <n v="1"/>
    <n v="2913"/>
    <n v="0.1"/>
    <s v="Website"/>
    <s v="Credit Card"/>
    <s v="Completed"/>
    <n v="2621.7000000000003"/>
    <x v="2"/>
    <x v="0"/>
  </r>
  <r>
    <s v="SALE-5040"/>
    <x v="2"/>
    <s v="CUST1022"/>
    <s v="M"/>
    <s v="E"/>
    <s v="EMP-018"/>
    <s v="E-BIKE-COMET-M-M"/>
    <x v="1"/>
    <s v="E-Bike"/>
    <n v="1"/>
    <n v="2410"/>
    <n v="0.1"/>
    <s v="Website"/>
    <s v="Credit Card"/>
    <s v="Picked Up"/>
    <n v="2169"/>
    <x v="3"/>
    <x v="0"/>
  </r>
  <r>
    <s v="SALE-5026"/>
    <x v="3"/>
    <s v="CUST1001"/>
    <s v="L"/>
    <s v="E"/>
    <s v="EMP-004"/>
    <s v="E-BIKE-COMET-M-L"/>
    <x v="2"/>
    <s v="E-Bike"/>
    <n v="1"/>
    <n v="2004"/>
    <n v="0.1"/>
    <s v="Phone Order"/>
    <s v="Financing"/>
    <s v="Picked Up"/>
    <n v="1803.6000000000001"/>
    <x v="4"/>
    <x v="1"/>
  </r>
  <r>
    <s v="SALE-5087"/>
    <x v="3"/>
    <s v="CUST1048"/>
    <s v="S"/>
    <s v="E"/>
    <s v="EMP-014"/>
    <s v="E-BIKE-SPARK-K-S"/>
    <x v="3"/>
    <s v="E-Bike"/>
    <n v="1"/>
    <n v="1625"/>
    <n v="0.1"/>
    <s v="Website"/>
    <s v="Financing"/>
    <s v="Picked Up"/>
    <n v="1462.5"/>
    <x v="5"/>
    <x v="1"/>
  </r>
  <r>
    <s v="SALE-5162"/>
    <x v="3"/>
    <s v="CUST1001"/>
    <s v="PANNIER"/>
    <s v="ACC"/>
    <s v="EMP-004"/>
    <s v="ACC-BAG-PANNIER"/>
    <x v="4"/>
    <s v="Accessory"/>
    <n v="1"/>
    <n v="89"/>
    <n v="0.15"/>
    <s v="Phone Order"/>
    <s v="Financing"/>
    <s v="Picked Up"/>
    <n v="75.649999999999991"/>
    <x v="4"/>
    <x v="2"/>
  </r>
  <r>
    <s v="SALE-5173"/>
    <x v="3"/>
    <s v="CUST1043"/>
    <s v="LED"/>
    <s v="ACC"/>
    <s v="EMP-002"/>
    <s v="ACC-LIGHT-LED"/>
    <x v="5"/>
    <s v="Accessory"/>
    <n v="1"/>
    <n v="59"/>
    <n v="0.1"/>
    <s v="Website"/>
    <s v="Debit Card"/>
    <s v="Completed"/>
    <n v="53.1"/>
    <x v="2"/>
    <x v="2"/>
  </r>
  <r>
    <s v="SALE-5103"/>
    <x v="4"/>
    <s v="CUST1039"/>
    <s v="S"/>
    <s v="E"/>
    <s v="EMP-005"/>
    <s v="E-BIKE-COMET-M-S"/>
    <x v="6"/>
    <s v="E-Bike"/>
    <n v="1"/>
    <n v="2362"/>
    <n v="0.1"/>
    <s v="In-Store"/>
    <s v="Credit Card"/>
    <s v="Completed"/>
    <n v="2125.8000000000002"/>
    <x v="1"/>
    <x v="0"/>
  </r>
  <r>
    <s v="SALE-5097"/>
    <x v="5"/>
    <s v="CUST1027"/>
    <s v="S"/>
    <s v="E"/>
    <s v="EMP-010"/>
    <s v="E-BIKE-COMET-W-S"/>
    <x v="7"/>
    <s v="E-Bike"/>
    <n v="1"/>
    <n v="2539"/>
    <n v="0.1"/>
    <s v="In-Store"/>
    <s v="Financing"/>
    <s v="Picked Up"/>
    <n v="2285.1"/>
    <x v="6"/>
    <x v="0"/>
  </r>
  <r>
    <s v="SALE-5154"/>
    <x v="5"/>
    <s v="CUST1027"/>
    <s v="MINI"/>
    <s v="ACC"/>
    <s v="EMP-010"/>
    <s v="ACC-PUMP-MINI"/>
    <x v="8"/>
    <s v="Accessory"/>
    <n v="1"/>
    <n v="27"/>
    <n v="0.15"/>
    <s v="In-Store"/>
    <s v="Financing"/>
    <s v="Picked Up"/>
    <n v="22.95"/>
    <x v="6"/>
    <x v="2"/>
  </r>
  <r>
    <s v="SALE-5110"/>
    <x v="6"/>
    <s v="CUST1025"/>
    <s v="S"/>
    <s v="E"/>
    <s v="EMP-002"/>
    <s v="E-BIKE-COMET-W-S"/>
    <x v="7"/>
    <s v="E-Bike"/>
    <n v="1"/>
    <n v="2620"/>
    <n v="0.1"/>
    <s v="In-Store"/>
    <s v="Credit Card"/>
    <s v="Completed"/>
    <n v="2358"/>
    <x v="2"/>
    <x v="0"/>
  </r>
  <r>
    <s v="SALE-5137"/>
    <x v="6"/>
    <s v="CUST1025"/>
    <s v="SET"/>
    <s v="ACC"/>
    <s v="EMP-002"/>
    <s v="ACC-FENDER-SET"/>
    <x v="9"/>
    <s v="Accessory"/>
    <n v="2"/>
    <n v="69"/>
    <n v="0.15"/>
    <s v="In-Store"/>
    <s v="Credit Card"/>
    <s v="Completed"/>
    <n v="117.3"/>
    <x v="2"/>
    <x v="2"/>
  </r>
  <r>
    <s v="SALE-5078"/>
    <x v="7"/>
    <s v="CUST1054"/>
    <s v="M"/>
    <s v="E"/>
    <s v="EMP-010"/>
    <s v="E-BIKE-COMET-W-M"/>
    <x v="10"/>
    <s v="E-Bike"/>
    <n v="1"/>
    <n v="2497"/>
    <n v="0.1"/>
    <s v="In-Store"/>
    <s v="Financing"/>
    <s v="Completed"/>
    <n v="2247.3000000000002"/>
    <x v="6"/>
    <x v="0"/>
  </r>
  <r>
    <s v="SALE-5116"/>
    <x v="8"/>
    <s v="CUST1042"/>
    <s v="S"/>
    <s v="E"/>
    <s v="EMP-002"/>
    <s v="E-BIKE-COMET-W-S"/>
    <x v="7"/>
    <s v="E-Bike"/>
    <n v="1"/>
    <n v="2621"/>
    <n v="0.1"/>
    <s v="Phone Order"/>
    <s v="Debit Card"/>
    <s v="Completed"/>
    <n v="2358.9"/>
    <x v="2"/>
    <x v="0"/>
  </r>
  <r>
    <s v="SALE-5117"/>
    <x v="9"/>
    <s v="CUST1017"/>
    <s v="S"/>
    <s v="E"/>
    <s v="EMP-003"/>
    <s v="E-BIKE-RIDGE-M-S"/>
    <x v="11"/>
    <s v="E-Bike"/>
    <n v="1"/>
    <n v="2322"/>
    <n v="0.1"/>
    <s v="In-Store"/>
    <s v="Cash"/>
    <s v="Picked Up"/>
    <n v="2089.8000000000002"/>
    <x v="7"/>
    <x v="0"/>
  </r>
  <r>
    <s v="SALE-5067"/>
    <x v="10"/>
    <s v="CUST1039"/>
    <s v="S"/>
    <s v="E"/>
    <s v="EMP-005"/>
    <s v="E-BIKE-RIDGE-W-S"/>
    <x v="0"/>
    <s v="E-Bike"/>
    <n v="1"/>
    <n v="2946"/>
    <n v="0.15"/>
    <s v="Website"/>
    <s v="Debit Card"/>
    <s v="Delivered"/>
    <n v="2504.1"/>
    <x v="1"/>
    <x v="0"/>
  </r>
  <r>
    <s v="SALE-5084"/>
    <x v="10"/>
    <s v="CUST1014"/>
    <s v="M"/>
    <s v="E"/>
    <s v="EMP-017"/>
    <s v="E-BIKE-RIDGE-W-M"/>
    <x v="12"/>
    <s v="E-Bike"/>
    <n v="1"/>
    <n v="2695"/>
    <m/>
    <s v="Phone Order"/>
    <s v="Financing"/>
    <s v="Picked Up"/>
    <n v="2695"/>
    <x v="8"/>
    <x v="0"/>
  </r>
  <r>
    <s v="SALE-5098"/>
    <x v="11"/>
    <s v="CUST1017"/>
    <s v="L"/>
    <s v="E"/>
    <s v="EMP-008"/>
    <s v="E-BIKE-SPARK-K-L"/>
    <x v="13"/>
    <s v="E-Bike"/>
    <n v="1"/>
    <n v="1579"/>
    <n v="0.15"/>
    <s v="Website"/>
    <s v="Debit Card"/>
    <s v="Completed"/>
    <n v="1342.1499999999999"/>
    <x v="9"/>
    <x v="1"/>
  </r>
  <r>
    <s v="SALE-5150"/>
    <x v="11"/>
    <s v="CUST1017"/>
    <s v="LED"/>
    <s v="ACC"/>
    <s v="EMP-008"/>
    <s v="ACC-LIGHT-LED"/>
    <x v="5"/>
    <s v="Accessory"/>
    <n v="2"/>
    <n v="59"/>
    <n v="0.2"/>
    <s v="Website"/>
    <s v="Debit Card"/>
    <s v="Completed"/>
    <n v="94.4"/>
    <x v="9"/>
    <x v="2"/>
  </r>
  <r>
    <s v="SALE-5057"/>
    <x v="12"/>
    <s v="CUST1031"/>
    <s v="L"/>
    <s v="E"/>
    <s v="EMP-009"/>
    <s v="E-BIKE-COMET-W-L"/>
    <x v="14"/>
    <s v="E-Bike"/>
    <n v="1"/>
    <n v="2614"/>
    <n v="0.15"/>
    <s v="Phone Order"/>
    <s v="Financing"/>
    <s v="Completed"/>
    <n v="2221.9"/>
    <x v="10"/>
    <x v="0"/>
  </r>
  <r>
    <s v="SALE-5062"/>
    <x v="12"/>
    <s v="CUST1002"/>
    <s v="S"/>
    <s v="E"/>
    <s v="EMP-002"/>
    <s v="E-BIKE-SPARK-K-S"/>
    <x v="3"/>
    <s v="E-Bike"/>
    <n v="1"/>
    <n v="1639"/>
    <n v="0.1"/>
    <s v="Phone Order"/>
    <s v="Debit Card"/>
    <s v="Completed"/>
    <n v="1475.1000000000001"/>
    <x v="2"/>
    <x v="1"/>
  </r>
  <r>
    <s v="SALE-5155"/>
    <x v="12"/>
    <s v="CUST1031"/>
    <s v="STD"/>
    <s v="ACC"/>
    <s v="EMP-009"/>
    <s v="ACC-ULOCK-STD"/>
    <x v="15"/>
    <s v="Accessory"/>
    <n v="1"/>
    <n v="49"/>
    <n v="0.2"/>
    <s v="Phone Order"/>
    <s v="Financing"/>
    <s v="Completed"/>
    <n v="39.200000000000003"/>
    <x v="10"/>
    <x v="2"/>
  </r>
  <r>
    <s v="SALE-5058"/>
    <x v="13"/>
    <s v="CUST1017"/>
    <s v="L"/>
    <s v="E"/>
    <s v="EMP-003"/>
    <s v="E-BIKE-RIDGE-M-L"/>
    <x v="16"/>
    <s v="E-Bike"/>
    <n v="1"/>
    <n v="2215"/>
    <n v="0.1"/>
    <s v="Website"/>
    <s v="Credit Card"/>
    <s v="Picked Up"/>
    <n v="1993.5"/>
    <x v="7"/>
    <x v="1"/>
  </r>
  <r>
    <s v="SALE-5113"/>
    <x v="14"/>
    <s v="CUST1031"/>
    <s v="M"/>
    <s v="E"/>
    <s v="EMP-015"/>
    <s v="E-BIKE-SPARK-K-M"/>
    <x v="17"/>
    <s v="E-Bike"/>
    <n v="1"/>
    <n v="1530"/>
    <n v="0.1"/>
    <s v="Website"/>
    <s v="Cash"/>
    <s v="Picked Up"/>
    <n v="1377"/>
    <x v="11"/>
    <x v="1"/>
  </r>
  <r>
    <s v="SALE-5036"/>
    <x v="15"/>
    <s v="CUST1026"/>
    <s v="L"/>
    <s v="E"/>
    <s v="EMP-015"/>
    <s v="E-BIKE-COMET-M-L"/>
    <x v="2"/>
    <s v="E-Bike"/>
    <n v="1"/>
    <n v="2150"/>
    <n v="0.1"/>
    <s v="In-Store"/>
    <s v="Financing"/>
    <s v="Picked Up"/>
    <n v="1935"/>
    <x v="11"/>
    <x v="1"/>
  </r>
  <r>
    <s v="SALE-5006"/>
    <x v="16"/>
    <s v="CUST1053"/>
    <s v="L"/>
    <s v="E"/>
    <s v="EMP-014"/>
    <s v="E-BIKE-RIDGE-M-L"/>
    <x v="16"/>
    <s v="E-Bike"/>
    <n v="1"/>
    <n v="2355"/>
    <n v="0.1"/>
    <s v="Website"/>
    <s v="Cash"/>
    <s v="Completed"/>
    <n v="2119.5"/>
    <x v="5"/>
    <x v="0"/>
  </r>
  <r>
    <s v="SALE-5072"/>
    <x v="17"/>
    <s v="CUST1048"/>
    <s v="M"/>
    <s v="E"/>
    <s v="EMP-017"/>
    <s v="E-BIKE-COMET-M-M"/>
    <x v="1"/>
    <s v="E-Bike"/>
    <n v="1"/>
    <n v="2269"/>
    <n v="0.15"/>
    <s v="Website"/>
    <s v="Financing"/>
    <s v="Delivered"/>
    <n v="1928.6499999999999"/>
    <x v="8"/>
    <x v="1"/>
  </r>
  <r>
    <s v="SALE-5016"/>
    <x v="18"/>
    <s v="CUST1045"/>
    <s v="L"/>
    <s v="E"/>
    <s v="EMP-018"/>
    <s v="E-BIKE-RIDGE-M-L"/>
    <x v="16"/>
    <s v="E-Bike"/>
    <n v="1"/>
    <n v="2398"/>
    <n v="0.1"/>
    <s v="Phone Order"/>
    <s v="Debit Card"/>
    <s v="Completed"/>
    <n v="2158.2000000000003"/>
    <x v="3"/>
    <x v="0"/>
  </r>
  <r>
    <s v="SALE-5147"/>
    <x v="18"/>
    <s v="CUST1045"/>
    <s v="REAR"/>
    <s v="ACC"/>
    <s v="EMP-018"/>
    <s v="ACC-RACK-REAR"/>
    <x v="18"/>
    <s v="Accessory"/>
    <n v="3"/>
    <n v="119"/>
    <n v="0.15"/>
    <s v="Phone Order"/>
    <s v="Debit Card"/>
    <s v="Completed"/>
    <n v="303.45"/>
    <x v="3"/>
    <x v="2"/>
  </r>
  <r>
    <s v="SALE-5013"/>
    <x v="19"/>
    <s v="CUST1041"/>
    <s v="S"/>
    <s v="E"/>
    <s v="EMP-009"/>
    <s v="E-BIKE-RIDGE-W-S"/>
    <x v="0"/>
    <s v="E-Bike"/>
    <n v="1"/>
    <n v="3037"/>
    <n v="0.1"/>
    <s v="Phone Order"/>
    <s v="Debit Card"/>
    <s v="Picked Up"/>
    <n v="2733.3"/>
    <x v="10"/>
    <x v="0"/>
  </r>
  <r>
    <s v="SALE-5146"/>
    <x v="19"/>
    <s v="CUST1041"/>
    <s v="LED"/>
    <s v="ACC"/>
    <s v="EMP-009"/>
    <s v="ACC-LIGHT-LED"/>
    <x v="5"/>
    <s v="Accessory"/>
    <n v="1"/>
    <n v="59"/>
    <n v="0.15"/>
    <s v="Phone Order"/>
    <s v="Debit Card"/>
    <s v="Picked Up"/>
    <n v="50.15"/>
    <x v="10"/>
    <x v="2"/>
  </r>
  <r>
    <s v="SALE-5055"/>
    <x v="20"/>
    <s v="CUST1018"/>
    <s v="M"/>
    <s v="E"/>
    <s v="EMP-015"/>
    <s v="E-BIKE-RIDGE-M-M"/>
    <x v="19"/>
    <s v="E-Bike"/>
    <n v="1"/>
    <n v="2348"/>
    <n v="0.1"/>
    <s v="Website"/>
    <s v="Debit Card"/>
    <s v="Completed"/>
    <n v="2113.2000000000003"/>
    <x v="11"/>
    <x v="0"/>
  </r>
  <r>
    <s v="SALE-5118"/>
    <x v="21"/>
    <s v="CUST1015"/>
    <s v="L"/>
    <s v="E"/>
    <s v="EMP-005"/>
    <s v="E-BIKE-RIDGE-W-L"/>
    <x v="20"/>
    <s v="E-Bike"/>
    <n v="1"/>
    <n v="2626"/>
    <n v="0.1"/>
    <s v="Website"/>
    <s v="Financing"/>
    <s v="Delivered"/>
    <n v="2363.4"/>
    <x v="1"/>
    <x v="0"/>
  </r>
  <r>
    <s v="SALE-5114"/>
    <x v="22"/>
    <s v="CUST1001"/>
    <s v="L"/>
    <s v="E"/>
    <s v="EMP-010"/>
    <s v="E-BIKE-COMET-M-L"/>
    <x v="2"/>
    <s v="E-Bike"/>
    <n v="1"/>
    <n v="2191"/>
    <n v="0.2"/>
    <s v="In-Store"/>
    <s v="Financing"/>
    <s v="Completed"/>
    <n v="1752.8000000000002"/>
    <x v="6"/>
    <x v="1"/>
  </r>
  <r>
    <s v="SALE-5105"/>
    <x v="23"/>
    <s v="CUST1042"/>
    <s v="L"/>
    <s v="E"/>
    <s v="EMP-017"/>
    <s v="E-BIKE-COMET-W-L"/>
    <x v="14"/>
    <s v="E-Bike"/>
    <n v="1"/>
    <n v="2516"/>
    <n v="0.15"/>
    <s v="Website"/>
    <s v="Credit Card"/>
    <s v="Completed"/>
    <n v="2138.6"/>
    <x v="8"/>
    <x v="0"/>
  </r>
  <r>
    <s v="SALE-5140"/>
    <x v="23"/>
    <s v="CUST1042"/>
    <s v="WHT"/>
    <s v="ACC"/>
    <s v="EMP-017"/>
    <s v="ACC-HELMET-WHT"/>
    <x v="21"/>
    <s v="Accessory"/>
    <n v="2"/>
    <n v="79"/>
    <n v="0.2"/>
    <s v="Website"/>
    <s v="Credit Card"/>
    <s v="Completed"/>
    <n v="126.4"/>
    <x v="8"/>
    <x v="2"/>
  </r>
  <r>
    <s v="SALE-5109"/>
    <x v="24"/>
    <s v="CUST1021"/>
    <s v="L"/>
    <s v="E"/>
    <s v="EMP-012"/>
    <s v="E-BIKE-COMET-W-L"/>
    <x v="14"/>
    <s v="E-Bike"/>
    <n v="1"/>
    <n v="2647"/>
    <m/>
    <s v="Website"/>
    <s v="Credit Card"/>
    <s v="Picked Up"/>
    <n v="2647"/>
    <x v="12"/>
    <x v="0"/>
  </r>
  <r>
    <s v="SALE-5021"/>
    <x v="25"/>
    <s v="CUST1022"/>
    <s v="S"/>
    <s v="E"/>
    <s v="EMP-007"/>
    <s v="E-BIKE-COMET-W-S"/>
    <x v="7"/>
    <s v="E-Bike"/>
    <n v="1"/>
    <n v="2653"/>
    <n v="0.15"/>
    <s v="Phone Order"/>
    <s v="Credit Card"/>
    <s v="Picked Up"/>
    <n v="2255.0499999999997"/>
    <x v="13"/>
    <x v="0"/>
  </r>
  <r>
    <s v="SALE-5052"/>
    <x v="25"/>
    <s v="CUST1054"/>
    <s v="S"/>
    <s v="E"/>
    <s v="EMP-005"/>
    <s v="E-BIKE-COMET-W-S"/>
    <x v="7"/>
    <s v="E-Bike"/>
    <n v="1"/>
    <n v="2588"/>
    <n v="0.15"/>
    <s v="Website"/>
    <s v="Credit Card"/>
    <s v="Completed"/>
    <n v="2199.7999999999997"/>
    <x v="1"/>
    <x v="0"/>
  </r>
  <r>
    <s v="SALE-5120"/>
    <x v="25"/>
    <s v="CUST1029"/>
    <s v="M"/>
    <s v="E"/>
    <s v="EMP-008"/>
    <s v="E-BIKE-COMET-W-M"/>
    <x v="10"/>
    <s v="E-Bike"/>
    <n v="1"/>
    <n v="2578"/>
    <n v="0.1"/>
    <s v="In-Store"/>
    <s v="Financing"/>
    <s v="Completed"/>
    <n v="2320.2000000000003"/>
    <x v="9"/>
    <x v="0"/>
  </r>
  <r>
    <s v="SALE-5011"/>
    <x v="26"/>
    <s v="CUST1029"/>
    <s v="S"/>
    <s v="E"/>
    <s v="EMP-006"/>
    <s v="E-BIKE-COMET-W-S"/>
    <x v="7"/>
    <s v="E-Bike"/>
    <n v="1"/>
    <n v="2447"/>
    <n v="0.15"/>
    <s v="Website"/>
    <s v="Credit Card"/>
    <s v="Completed"/>
    <n v="2079.9499999999998"/>
    <x v="14"/>
    <x v="0"/>
  </r>
  <r>
    <s v="SALE-5128"/>
    <x v="26"/>
    <s v="CUST1029"/>
    <s v="SIDE"/>
    <s v="ACC"/>
    <s v="EMP-006"/>
    <s v="ACC-MIRROR-SIDE"/>
    <x v="22"/>
    <s v="Accessory"/>
    <n v="1"/>
    <n v="24"/>
    <n v="0.2"/>
    <s v="Website"/>
    <s v="Credit Card"/>
    <s v="Completed"/>
    <n v="19.200000000000003"/>
    <x v="14"/>
    <x v="2"/>
  </r>
  <r>
    <s v="SALE-5027"/>
    <x v="27"/>
    <s v="CUST1002"/>
    <s v="M"/>
    <s v="E"/>
    <s v="EMP-009"/>
    <s v="E-BIKE-SPARK-K-M"/>
    <x v="17"/>
    <s v="E-Bike"/>
    <n v="1"/>
    <n v="1510"/>
    <n v="0.15"/>
    <s v="Website"/>
    <s v="Financing"/>
    <s v="Delivered"/>
    <n v="1283.5"/>
    <x v="10"/>
    <x v="1"/>
  </r>
  <r>
    <s v="SALE-5125"/>
    <x v="27"/>
    <s v="CUST1002"/>
    <s v="BLK"/>
    <s v="ACC"/>
    <s v="EMP-009"/>
    <s v="ACC-HELMET-BLK"/>
    <x v="23"/>
    <s v="Accessory"/>
    <n v="1"/>
    <n v="79"/>
    <n v="0.2"/>
    <s v="Website"/>
    <s v="Financing"/>
    <s v="Delivered"/>
    <n v="63.2"/>
    <x v="10"/>
    <x v="2"/>
  </r>
  <r>
    <s v="SALE-5175"/>
    <x v="27"/>
    <s v="CUST1032"/>
    <s v="LED"/>
    <s v="ACC"/>
    <s v="EMP-014"/>
    <s v="ACC-LIGHT-LED"/>
    <x v="5"/>
    <s v="Accessory"/>
    <n v="1"/>
    <n v="59"/>
    <n v="0.1"/>
    <s v="In-Store"/>
    <s v="Financing"/>
    <s v="Completed"/>
    <n v="53.1"/>
    <x v="5"/>
    <x v="2"/>
  </r>
  <r>
    <s v="SALE-5092"/>
    <x v="28"/>
    <s v="CUST1010"/>
    <s v="S"/>
    <s v="E"/>
    <s v="EMP-005"/>
    <s v="E-BIKE-SPARK-K-S"/>
    <x v="3"/>
    <s v="E-Bike"/>
    <n v="1"/>
    <n v="1577"/>
    <n v="0.1"/>
    <s v="Phone Order"/>
    <s v="Credit Card"/>
    <s v="Picked Up"/>
    <n v="1419.3"/>
    <x v="1"/>
    <x v="1"/>
  </r>
  <r>
    <s v="SALE-5102"/>
    <x v="28"/>
    <s v="CUST1032"/>
    <s v="M"/>
    <s v="E"/>
    <s v="EMP-014"/>
    <s v="E-BIKE-RIDGE-M-M"/>
    <x v="19"/>
    <s v="E-Bike"/>
    <n v="1"/>
    <n v="2349"/>
    <n v="0.15"/>
    <s v="In-Store"/>
    <s v="Financing"/>
    <s v="Picked Up"/>
    <n v="1996.6499999999999"/>
    <x v="5"/>
    <x v="1"/>
  </r>
  <r>
    <s v="SALE-5136"/>
    <x v="28"/>
    <s v="CUST1010"/>
    <s v="WHT"/>
    <s v="ACC"/>
    <s v="EMP-005"/>
    <s v="ACC-HELMET-WHT"/>
    <x v="21"/>
    <s v="Accessory"/>
    <n v="1"/>
    <n v="79"/>
    <n v="0.15"/>
    <s v="Phone Order"/>
    <s v="Credit Card"/>
    <s v="Picked Up"/>
    <n v="67.149999999999991"/>
    <x v="1"/>
    <x v="2"/>
  </r>
  <r>
    <s v="SALE-5174"/>
    <x v="29"/>
    <s v="CUST1026"/>
    <s v="WHT"/>
    <s v="ACC"/>
    <s v="EMP-003"/>
    <s v="ACC-HELMET-WHT"/>
    <x v="21"/>
    <s v="Accessory"/>
    <n v="2"/>
    <n v="79"/>
    <n v="0.15"/>
    <s v="Phone Order"/>
    <s v="Cash"/>
    <s v="Picked Up"/>
    <n v="134.29999999999998"/>
    <x v="7"/>
    <x v="2"/>
  </r>
  <r>
    <s v="SALE-5007"/>
    <x v="30"/>
    <s v="CUST1010"/>
    <s v="M"/>
    <s v="E"/>
    <s v="EMP-003"/>
    <s v="E-BIKE-RIDGE-W-M"/>
    <x v="12"/>
    <s v="E-Bike"/>
    <n v="1"/>
    <n v="2807"/>
    <n v="0.2"/>
    <s v="In-Store"/>
    <s v="Financing"/>
    <s v="Completed"/>
    <n v="2245.6"/>
    <x v="7"/>
    <x v="0"/>
  </r>
  <r>
    <s v="SALE-5101"/>
    <x v="30"/>
    <s v="CUST1030"/>
    <s v="M"/>
    <s v="E"/>
    <s v="EMP-008"/>
    <s v="E-BIKE-COMET-W-M"/>
    <x v="10"/>
    <s v="E-Bike"/>
    <n v="1"/>
    <n v="2544"/>
    <n v="0.1"/>
    <s v="Website"/>
    <s v="Credit Card"/>
    <s v="Delivered"/>
    <n v="2289.6"/>
    <x v="9"/>
    <x v="0"/>
  </r>
  <r>
    <s v="SALE-5056"/>
    <x v="31"/>
    <s v="CUST1003"/>
    <s v="L"/>
    <s v="E"/>
    <s v="EMP-010"/>
    <s v="E-BIKE-RIDGE-M-L"/>
    <x v="16"/>
    <s v="E-Bike"/>
    <n v="1"/>
    <n v="2378"/>
    <n v="0.1"/>
    <s v="Website"/>
    <s v="Financing"/>
    <s v="Completed"/>
    <n v="2140.2000000000003"/>
    <x v="6"/>
    <x v="0"/>
  </r>
  <r>
    <s v="SALE-5124"/>
    <x v="31"/>
    <s v="CUST1003"/>
    <s v="REPAIR"/>
    <s v="ACC"/>
    <s v="EMP-010"/>
    <s v="ACC-KIT-REPAIR"/>
    <x v="24"/>
    <s v="Accessory"/>
    <n v="1"/>
    <n v="29"/>
    <n v="0.15"/>
    <s v="Website"/>
    <s v="Financing"/>
    <s v="Completed"/>
    <n v="24.65"/>
    <x v="6"/>
    <x v="2"/>
  </r>
  <r>
    <s v="SALE-5065"/>
    <x v="32"/>
    <s v="CUST1052"/>
    <s v="M"/>
    <s v="E"/>
    <s v="EMP-003"/>
    <s v="E-BIKE-COMET-M-M"/>
    <x v="1"/>
    <s v="E-Bike"/>
    <n v="1"/>
    <n v="2465"/>
    <n v="0.1"/>
    <s v="In-Store"/>
    <s v="Financing"/>
    <s v="Completed"/>
    <n v="2218.5"/>
    <x v="7"/>
    <x v="0"/>
  </r>
  <r>
    <s v="SALE-5126"/>
    <x v="32"/>
    <s v="CUST1052"/>
    <s v="LED"/>
    <s v="ACC"/>
    <s v="EMP-003"/>
    <s v="ACC-LIGHT-LED"/>
    <x v="5"/>
    <s v="Accessory"/>
    <n v="1"/>
    <n v="59"/>
    <n v="0.15"/>
    <s v="In-Store"/>
    <s v="Financing"/>
    <s v="Completed"/>
    <n v="50.15"/>
    <x v="7"/>
    <x v="2"/>
  </r>
  <r>
    <s v="SALE-5171"/>
    <x v="33"/>
    <s v="CUST1013"/>
    <s v="BOTTLE"/>
    <s v="ACC"/>
    <s v="EMP-017"/>
    <s v="ACC-CAGE-BOTTLE"/>
    <x v="25"/>
    <s v="Accessory"/>
    <n v="3"/>
    <n v="22"/>
    <n v="0.1"/>
    <s v="Website"/>
    <s v="Debit Card"/>
    <s v="Picked Up"/>
    <n v="59.4"/>
    <x v="8"/>
    <x v="2"/>
  </r>
  <r>
    <s v="SALE-5002"/>
    <x v="34"/>
    <s v="CUST1031"/>
    <s v="M"/>
    <s v="E"/>
    <s v="EMP-003"/>
    <s v="E-BIKE-SPARK-K-M"/>
    <x v="17"/>
    <s v="E-Bike"/>
    <n v="1"/>
    <n v="1458"/>
    <n v="0.15"/>
    <s v="Phone Order"/>
    <s v="Debit Card"/>
    <s v="Delivered"/>
    <n v="1239.3"/>
    <x v="7"/>
    <x v="1"/>
  </r>
  <r>
    <s v="SALE-5042"/>
    <x v="34"/>
    <s v="CUST1003"/>
    <s v="M"/>
    <s v="E"/>
    <s v="EMP-006"/>
    <s v="E-BIKE-COMET-M-M"/>
    <x v="1"/>
    <s v="E-Bike"/>
    <n v="1"/>
    <n v="2358"/>
    <n v="0.2"/>
    <s v="In-Store"/>
    <s v="Cash"/>
    <s v="Completed"/>
    <n v="1886.4"/>
    <x v="14"/>
    <x v="1"/>
  </r>
  <r>
    <s v="SALE-5049"/>
    <x v="34"/>
    <s v="CUST1023"/>
    <s v="L"/>
    <s v="E"/>
    <s v="EMP-001"/>
    <s v="E-BIKE-RIDGE-M-L"/>
    <x v="16"/>
    <s v="E-Bike"/>
    <n v="1"/>
    <n v="2304"/>
    <n v="0.1"/>
    <s v="In-Store"/>
    <s v="Credit Card"/>
    <s v="Completed"/>
    <n v="2073.6"/>
    <x v="15"/>
    <x v="0"/>
  </r>
  <r>
    <s v="SALE-5112"/>
    <x v="35"/>
    <s v="CUST1020"/>
    <s v="L"/>
    <s v="E"/>
    <s v="EMP-001"/>
    <s v="E-BIKE-RIDGE-W-L"/>
    <x v="20"/>
    <s v="E-Bike"/>
    <n v="1"/>
    <n v="2560"/>
    <n v="0.1"/>
    <s v="Phone Order"/>
    <s v="Credit Card"/>
    <s v="Completed"/>
    <n v="2304"/>
    <x v="15"/>
    <x v="0"/>
  </r>
  <r>
    <s v="SALE-5073"/>
    <x v="36"/>
    <s v="CUST1057"/>
    <s v="M"/>
    <s v="E"/>
    <s v="EMP-004"/>
    <s v="E-BIKE-SPARK-K-M"/>
    <x v="17"/>
    <s v="E-Bike"/>
    <n v="1"/>
    <n v="1671"/>
    <n v="0.1"/>
    <s v="Website"/>
    <s v="Financing"/>
    <s v="Picked Up"/>
    <n v="1503.9"/>
    <x v="4"/>
    <x v="1"/>
  </r>
  <r>
    <s v="SALE-5003"/>
    <x v="37"/>
    <s v="CUST1046"/>
    <s v="M"/>
    <s v="E"/>
    <s v="EMP-013"/>
    <s v="E-BIKE-RIDGE-W-M"/>
    <x v="12"/>
    <s v="E-Bike"/>
    <n v="1"/>
    <n v="2841"/>
    <n v="0.1"/>
    <s v="Website"/>
    <s v="Credit Card"/>
    <s v="Picked Up"/>
    <n v="2556.9"/>
    <x v="0"/>
    <x v="0"/>
  </r>
  <r>
    <s v="SALE-5069"/>
    <x v="38"/>
    <s v="CUST1046"/>
    <s v="M"/>
    <s v="E"/>
    <s v="EMP-017"/>
    <s v="E-BIKE-RIDGE-W-M"/>
    <x v="12"/>
    <s v="E-Bike"/>
    <n v="1"/>
    <n v="2863"/>
    <n v="0.15"/>
    <s v="Website"/>
    <s v="Cash"/>
    <s v="Picked Up"/>
    <n v="2433.5499999999997"/>
    <x v="8"/>
    <x v="0"/>
  </r>
  <r>
    <s v="SALE-5059"/>
    <x v="39"/>
    <s v="CUST1041"/>
    <s v="S"/>
    <s v="E"/>
    <s v="EMP-008"/>
    <s v="E-BIKE-COMET-M-S"/>
    <x v="6"/>
    <s v="E-Bike"/>
    <n v="1"/>
    <n v="2406"/>
    <n v="0.2"/>
    <s v="Phone Order"/>
    <s v="Financing"/>
    <s v="Delivered"/>
    <n v="1924.8000000000002"/>
    <x v="9"/>
    <x v="1"/>
  </r>
  <r>
    <s v="SALE-5083"/>
    <x v="39"/>
    <s v="CUST1031"/>
    <s v="M"/>
    <s v="E"/>
    <s v="EMP-018"/>
    <s v="E-BIKE-RIDGE-W-M"/>
    <x v="12"/>
    <s v="E-Bike"/>
    <n v="1"/>
    <n v="2735"/>
    <n v="0.2"/>
    <s v="Website"/>
    <s v="Credit Card"/>
    <s v="Completed"/>
    <n v="2188"/>
    <x v="3"/>
    <x v="0"/>
  </r>
  <r>
    <s v="SALE-5048"/>
    <x v="40"/>
    <s v="CUST1041"/>
    <s v="L"/>
    <s v="E"/>
    <s v="EMP-010"/>
    <s v="E-BIKE-COMET-M-L"/>
    <x v="2"/>
    <s v="E-Bike"/>
    <n v="1"/>
    <n v="2040"/>
    <n v="0.1"/>
    <s v="In-Store"/>
    <s v="Debit Card"/>
    <s v="Picked Up"/>
    <n v="1836"/>
    <x v="6"/>
    <x v="1"/>
  </r>
  <r>
    <s v="SALE-5122"/>
    <x v="40"/>
    <s v="CUST1041"/>
    <s v="REAR"/>
    <s v="ACC"/>
    <s v="EMP-010"/>
    <s v="ACC-RACK-REAR"/>
    <x v="18"/>
    <s v="Accessory"/>
    <n v="1"/>
    <n v="119"/>
    <n v="0.15"/>
    <s v="In-Store"/>
    <s v="Debit Card"/>
    <s v="Picked Up"/>
    <n v="101.14999999999999"/>
    <x v="6"/>
    <x v="2"/>
  </r>
  <r>
    <s v="SALE-5079"/>
    <x v="41"/>
    <s v="CUST1013"/>
    <s v="S"/>
    <s v="E"/>
    <s v="EMP-012"/>
    <s v="E-BIKE-RIDGE-M-S"/>
    <x v="11"/>
    <s v="E-Bike"/>
    <n v="1"/>
    <n v="2530"/>
    <n v="0.15"/>
    <s v="In-Store"/>
    <s v="Cash"/>
    <s v="Delivered"/>
    <n v="2150.5"/>
    <x v="12"/>
    <x v="0"/>
  </r>
  <r>
    <s v="SALE-5152"/>
    <x v="41"/>
    <s v="CUST1013"/>
    <s v="SET"/>
    <s v="ACC"/>
    <s v="EMP-012"/>
    <s v="ACC-FENDER-SET"/>
    <x v="9"/>
    <s v="Accessory"/>
    <n v="2"/>
    <n v="69"/>
    <n v="0.2"/>
    <s v="In-Store"/>
    <s v="Cash"/>
    <s v="Delivered"/>
    <n v="110.4"/>
    <x v="12"/>
    <x v="2"/>
  </r>
  <r>
    <s v="SALE-5001"/>
    <x v="42"/>
    <s v="CUST1045"/>
    <s v="S"/>
    <s v="E"/>
    <s v="EMP-012"/>
    <s v="E-BIKE-RIDGE-W-S"/>
    <x v="0"/>
    <s v="E-Bike"/>
    <n v="1"/>
    <n v="3005"/>
    <n v="0.2"/>
    <s v="Website"/>
    <s v="Cash"/>
    <s v="Completed"/>
    <n v="2404"/>
    <x v="12"/>
    <x v="0"/>
  </r>
  <r>
    <s v="SALE-5082"/>
    <x v="42"/>
    <s v="CUST1019"/>
    <s v="M"/>
    <s v="E"/>
    <s v="EMP-010"/>
    <s v="E-BIKE-RIDGE-M-M"/>
    <x v="19"/>
    <s v="E-Bike"/>
    <n v="1"/>
    <n v="2466"/>
    <n v="0.1"/>
    <s v="Phone Order"/>
    <s v="Debit Card"/>
    <s v="Picked Up"/>
    <n v="2219.4"/>
    <x v="6"/>
    <x v="0"/>
  </r>
  <r>
    <s v="SALE-5086"/>
    <x v="42"/>
    <s v="CUST1036"/>
    <s v="M"/>
    <s v="E"/>
    <s v="EMP-003"/>
    <s v="E-BIKE-COMET-M-M"/>
    <x v="1"/>
    <s v="E-Bike"/>
    <n v="1"/>
    <n v="2312"/>
    <m/>
    <s v="In-Store"/>
    <s v="Debit Card"/>
    <s v="Completed"/>
    <n v="2312"/>
    <x v="7"/>
    <x v="0"/>
  </r>
  <r>
    <s v="SALE-5138"/>
    <x v="42"/>
    <s v="CUST1045"/>
    <s v="SET"/>
    <s v="ACC"/>
    <s v="EMP-012"/>
    <s v="ACC-FENDER-SET"/>
    <x v="9"/>
    <s v="Accessory"/>
    <n v="1"/>
    <n v="69"/>
    <n v="0.1"/>
    <s v="Website"/>
    <s v="Cash"/>
    <s v="Completed"/>
    <n v="62.1"/>
    <x v="12"/>
    <x v="2"/>
  </r>
  <r>
    <s v="SALE-5107"/>
    <x v="43"/>
    <s v="CUST1027"/>
    <s v="M"/>
    <s v="E"/>
    <s v="EMP-004"/>
    <s v="E-BIKE-COMET-W-M"/>
    <x v="10"/>
    <s v="E-Bike"/>
    <n v="1"/>
    <n v="2486"/>
    <n v="0.2"/>
    <s v="In-Store"/>
    <s v="Cash"/>
    <s v="Completed"/>
    <n v="1988.8000000000002"/>
    <x v="4"/>
    <x v="1"/>
  </r>
  <r>
    <s v="SALE-5106"/>
    <x v="44"/>
    <s v="CUST1022"/>
    <s v="M"/>
    <s v="E"/>
    <s v="EMP-015"/>
    <s v="E-BIKE-RIDGE-W-M"/>
    <x v="12"/>
    <s v="E-Bike"/>
    <n v="1"/>
    <n v="2806"/>
    <n v="0.2"/>
    <s v="In-Store"/>
    <s v="Credit Card"/>
    <s v="Completed"/>
    <n v="2244.8000000000002"/>
    <x v="11"/>
    <x v="0"/>
  </r>
  <r>
    <s v="SALE-5074"/>
    <x v="45"/>
    <s v="CUST1002"/>
    <s v="L"/>
    <s v="E"/>
    <s v="EMP-006"/>
    <s v="E-BIKE-SPARK-K-L"/>
    <x v="13"/>
    <s v="E-Bike"/>
    <n v="1"/>
    <n v="1612"/>
    <n v="0.1"/>
    <s v="Website"/>
    <s v="Cash"/>
    <s v="Picked Up"/>
    <n v="1450.8"/>
    <x v="14"/>
    <x v="1"/>
  </r>
  <r>
    <s v="SALE-5077"/>
    <x v="45"/>
    <s v="CUST1025"/>
    <s v="L"/>
    <s v="E"/>
    <s v="EMP-003"/>
    <s v="E-BIKE-COMET-W-L"/>
    <x v="14"/>
    <s v="E-Bike"/>
    <n v="1"/>
    <n v="2452"/>
    <n v="0.2"/>
    <s v="Website"/>
    <s v="Debit Card"/>
    <s v="Completed"/>
    <n v="1961.6000000000001"/>
    <x v="7"/>
    <x v="1"/>
  </r>
  <r>
    <s v="SALE-5127"/>
    <x v="45"/>
    <s v="CUST1002"/>
    <s v="REPAIR"/>
    <s v="ACC"/>
    <s v="EMP-006"/>
    <s v="ACC-KIT-REPAIR"/>
    <x v="24"/>
    <s v="Accessory"/>
    <n v="1"/>
    <n v="29"/>
    <n v="0.15"/>
    <s v="Website"/>
    <s v="Cash"/>
    <s v="Picked Up"/>
    <n v="24.65"/>
    <x v="14"/>
    <x v="2"/>
  </r>
  <r>
    <s v="SALE-5149"/>
    <x v="45"/>
    <s v="CUST1025"/>
    <s v="PHONE"/>
    <s v="ACC"/>
    <s v="EMP-003"/>
    <s v="ACC-MOUNT-PHONE"/>
    <x v="26"/>
    <s v="Accessory"/>
    <n v="2"/>
    <n v="34"/>
    <n v="0.1"/>
    <s v="Website"/>
    <s v="Debit Card"/>
    <s v="Completed"/>
    <n v="61.2"/>
    <x v="7"/>
    <x v="2"/>
  </r>
  <r>
    <s v="SALE-5005"/>
    <x v="46"/>
    <s v="CUST1026"/>
    <s v="L"/>
    <s v="E"/>
    <s v="EMP-016"/>
    <s v="E-BIKE-RIDGE-W-L"/>
    <x v="20"/>
    <s v="E-Bike"/>
    <n v="1"/>
    <n v="2524"/>
    <n v="0.2"/>
    <s v="In-Store"/>
    <s v="Cash"/>
    <s v="Picked Up"/>
    <n v="2019.2"/>
    <x v="16"/>
    <x v="0"/>
  </r>
  <r>
    <s v="SALE-5010"/>
    <x v="46"/>
    <s v="CUST1026"/>
    <s v="L"/>
    <s v="E"/>
    <s v="EMP-013"/>
    <s v="E-BIKE-SPARK-K-L"/>
    <x v="13"/>
    <s v="E-Bike"/>
    <n v="1"/>
    <n v="1564"/>
    <n v="0.1"/>
    <s v="Website"/>
    <s v="Cash"/>
    <s v="Completed"/>
    <n v="1407.6000000000001"/>
    <x v="0"/>
    <x v="1"/>
  </r>
  <r>
    <s v="SALE-5076"/>
    <x v="46"/>
    <s v="CUST1008"/>
    <s v="L"/>
    <s v="E"/>
    <s v="EMP-007"/>
    <s v="E-BIKE-COMET-W-L"/>
    <x v="14"/>
    <s v="E-Bike"/>
    <n v="1"/>
    <n v="2592"/>
    <n v="0.1"/>
    <s v="In-Store"/>
    <s v="Debit Card"/>
    <s v="Completed"/>
    <n v="2332.8000000000002"/>
    <x v="13"/>
    <x v="0"/>
  </r>
  <r>
    <s v="SALE-5123"/>
    <x v="46"/>
    <s v="CUST1026"/>
    <s v="SIDE"/>
    <s v="ACC"/>
    <s v="EMP-016"/>
    <s v="ACC-MIRROR-SIDE"/>
    <x v="22"/>
    <s v="Accessory"/>
    <n v="1"/>
    <n v="24"/>
    <n v="0.15"/>
    <s v="In-Store"/>
    <s v="Cash"/>
    <s v="Picked Up"/>
    <n v="20.399999999999999"/>
    <x v="16"/>
    <x v="2"/>
  </r>
  <r>
    <s v="SALE-5160"/>
    <x v="46"/>
    <s v="CUST1026"/>
    <s v="WHT"/>
    <s v="ACC"/>
    <s v="EMP-013"/>
    <s v="ACC-HELMET-WHT"/>
    <x v="21"/>
    <s v="Accessory"/>
    <n v="1"/>
    <n v="79"/>
    <n v="0.2"/>
    <s v="Website"/>
    <s v="Cash"/>
    <s v="Completed"/>
    <n v="63.2"/>
    <x v="0"/>
    <x v="2"/>
  </r>
  <r>
    <s v="SALE-5075"/>
    <x v="47"/>
    <s v="CUST1023"/>
    <s v="M"/>
    <s v="E"/>
    <s v="EMP-013"/>
    <s v="E-BIKE-COMET-W-M"/>
    <x v="10"/>
    <s v="E-Bike"/>
    <n v="1"/>
    <n v="2517"/>
    <n v="0.15"/>
    <s v="In-Store"/>
    <s v="Debit Card"/>
    <s v="Completed"/>
    <n v="2139.4499999999998"/>
    <x v="0"/>
    <x v="0"/>
  </r>
  <r>
    <s v="SALE-5029"/>
    <x v="48"/>
    <s v="CUST1053"/>
    <s v="M"/>
    <s v="E"/>
    <s v="EMP-017"/>
    <s v="E-BIKE-RIDGE-W-M"/>
    <x v="12"/>
    <s v="E-Bike"/>
    <n v="1"/>
    <n v="2877"/>
    <n v="0.15"/>
    <s v="Phone Order"/>
    <s v="Financing"/>
    <s v="Delivered"/>
    <n v="2445.4499999999998"/>
    <x v="8"/>
    <x v="0"/>
  </r>
  <r>
    <s v="SALE-5164"/>
    <x v="48"/>
    <s v="CUST1053"/>
    <s v="BLK"/>
    <s v="ACC"/>
    <s v="EMP-017"/>
    <s v="ACC-HELMET-BLK"/>
    <x v="23"/>
    <s v="Accessory"/>
    <n v="1"/>
    <n v="79"/>
    <n v="0.2"/>
    <s v="Phone Order"/>
    <s v="Financing"/>
    <s v="Delivered"/>
    <n v="63.2"/>
    <x v="8"/>
    <x v="2"/>
  </r>
  <r>
    <s v="SALE-5090"/>
    <x v="49"/>
    <s v="CUST1020"/>
    <s v="S"/>
    <s v="E"/>
    <s v="EMP-001"/>
    <s v="E-BIKE-RIDGE-M-S"/>
    <x v="11"/>
    <s v="E-Bike"/>
    <n v="1"/>
    <n v="2497"/>
    <n v="0.15"/>
    <s v="In-Store"/>
    <s v="Cash"/>
    <s v="Picked Up"/>
    <n v="2122.4499999999998"/>
    <x v="15"/>
    <x v="0"/>
  </r>
  <r>
    <s v="SALE-5135"/>
    <x v="49"/>
    <s v="CUST1020"/>
    <s v="BOTTLE"/>
    <s v="ACC"/>
    <s v="EMP-001"/>
    <s v="ACC-CAGE-BOTTLE"/>
    <x v="25"/>
    <s v="Accessory"/>
    <n v="1"/>
    <n v="22"/>
    <n v="0.2"/>
    <s v="In-Store"/>
    <s v="Cash"/>
    <s v="Picked Up"/>
    <n v="17.600000000000001"/>
    <x v="15"/>
    <x v="2"/>
  </r>
  <r>
    <s v="SALE-5023"/>
    <x v="50"/>
    <s v="CUST1051"/>
    <s v="M"/>
    <s v="E"/>
    <s v="EMP-011"/>
    <s v="E-BIKE-RIDGE-M-M"/>
    <x v="19"/>
    <s v="E-Bike"/>
    <n v="1"/>
    <n v="2345"/>
    <n v="0.15"/>
    <s v="Phone Order"/>
    <s v="Cash"/>
    <s v="Picked Up"/>
    <n v="1993.25"/>
    <x v="17"/>
    <x v="1"/>
  </r>
  <r>
    <s v="SALE-5153"/>
    <x v="50"/>
    <s v="CUST1051"/>
    <s v="LED"/>
    <s v="ACC"/>
    <s v="EMP-011"/>
    <s v="ACC-LIGHT-LED"/>
    <x v="5"/>
    <s v="Accessory"/>
    <n v="1"/>
    <n v="59"/>
    <n v="0.2"/>
    <s v="Phone Order"/>
    <s v="Cash"/>
    <s v="Picked Up"/>
    <n v="47.2"/>
    <x v="17"/>
    <x v="2"/>
  </r>
  <r>
    <s v="SALE-5166"/>
    <x v="50"/>
    <s v="CUST1007"/>
    <s v="MINI"/>
    <s v="ACC"/>
    <s v="EMP-015"/>
    <s v="ACC-PUMP-MINI"/>
    <x v="8"/>
    <s v="Accessory"/>
    <n v="1"/>
    <n v="27"/>
    <n v="0.1"/>
    <s v="Website"/>
    <s v="Credit Card"/>
    <s v="Picked Up"/>
    <n v="24.3"/>
    <x v="11"/>
    <x v="2"/>
  </r>
  <r>
    <s v="SALE-5030"/>
    <x v="51"/>
    <s v="CUST1050"/>
    <s v="L"/>
    <s v="E"/>
    <s v="EMP-006"/>
    <s v="E-BIKE-RIDGE-M-L"/>
    <x v="16"/>
    <s v="E-Bike"/>
    <n v="1"/>
    <n v="2222"/>
    <n v="0.1"/>
    <s v="In-Store"/>
    <s v="Financing"/>
    <s v="Completed"/>
    <n v="1999.8"/>
    <x v="14"/>
    <x v="1"/>
  </r>
  <r>
    <s v="SALE-5020"/>
    <x v="52"/>
    <s v="CUST1052"/>
    <s v="L"/>
    <s v="E"/>
    <s v="EMP-012"/>
    <s v="E-BIKE-RIDGE-W-L"/>
    <x v="20"/>
    <s v="E-Bike"/>
    <n v="1"/>
    <n v="2574"/>
    <n v="0.2"/>
    <s v="In-Store"/>
    <s v="Financing"/>
    <s v="Completed"/>
    <n v="2059.2000000000003"/>
    <x v="12"/>
    <x v="0"/>
  </r>
  <r>
    <s v="SALE-5046"/>
    <x v="53"/>
    <s v="CUST1001"/>
    <s v="M"/>
    <s v="E"/>
    <s v="EMP-011"/>
    <s v="E-BIKE-SPARK-K-M"/>
    <x v="17"/>
    <s v="E-Bike"/>
    <n v="1"/>
    <n v="1473"/>
    <n v="0.1"/>
    <s v="Website"/>
    <s v="Debit Card"/>
    <s v="Delivered"/>
    <n v="1325.7"/>
    <x v="17"/>
    <x v="1"/>
  </r>
  <r>
    <s v="SALE-5064"/>
    <x v="53"/>
    <s v="CUST1052"/>
    <s v="M"/>
    <s v="E"/>
    <s v="EMP-003"/>
    <s v="E-BIKE-COMET-W-M"/>
    <x v="10"/>
    <s v="E-Bike"/>
    <n v="1"/>
    <n v="2446"/>
    <n v="0.1"/>
    <s v="Phone Order"/>
    <s v="Credit Card"/>
    <s v="Delivered"/>
    <n v="2201.4"/>
    <x v="7"/>
    <x v="0"/>
  </r>
  <r>
    <s v="SALE-5142"/>
    <x v="53"/>
    <s v="CUST1001"/>
    <s v="PHONE"/>
    <s v="ACC"/>
    <s v="EMP-011"/>
    <s v="ACC-MOUNT-PHONE"/>
    <x v="26"/>
    <s v="Accessory"/>
    <n v="1"/>
    <n v="34"/>
    <n v="0.15"/>
    <s v="Website"/>
    <s v="Debit Card"/>
    <s v="Delivered"/>
    <n v="28.9"/>
    <x v="17"/>
    <x v="2"/>
  </r>
  <r>
    <s v="SALE-5096"/>
    <x v="54"/>
    <s v="CUST1018"/>
    <s v="L"/>
    <s v="E"/>
    <s v="EMP-011"/>
    <s v="E-BIKE-RIDGE-M-L"/>
    <x v="16"/>
    <s v="E-Bike"/>
    <n v="1"/>
    <n v="2367"/>
    <n v="0.15"/>
    <s v="In-Store"/>
    <s v="Cash"/>
    <s v="Delivered"/>
    <n v="2011.95"/>
    <x v="17"/>
    <x v="0"/>
  </r>
  <r>
    <s v="SALE-5115"/>
    <x v="54"/>
    <s v="CUST1024"/>
    <s v="M"/>
    <s v="E"/>
    <s v="EMP-003"/>
    <s v="E-BIKE-SPARK-K-M"/>
    <x v="17"/>
    <s v="E-Bike"/>
    <n v="1"/>
    <n v="1574"/>
    <n v="0.1"/>
    <s v="In-Store"/>
    <s v="Cash"/>
    <s v="Completed"/>
    <n v="1416.6000000000001"/>
    <x v="7"/>
    <x v="1"/>
  </r>
  <r>
    <s v="SALE-5148"/>
    <x v="54"/>
    <s v="CUST1024"/>
    <s v="SIDE"/>
    <s v="ACC"/>
    <s v="EMP-003"/>
    <s v="ACC-MIRROR-SIDE"/>
    <x v="22"/>
    <s v="Accessory"/>
    <n v="1"/>
    <n v="24"/>
    <n v="0.15"/>
    <s v="In-Store"/>
    <s v="Cash"/>
    <s v="Completed"/>
    <n v="20.399999999999999"/>
    <x v="7"/>
    <x v="2"/>
  </r>
  <r>
    <s v="SALE-5038"/>
    <x v="55"/>
    <s v="CUST1015"/>
    <s v="M"/>
    <s v="E"/>
    <s v="EMP-004"/>
    <s v="E-BIKE-COMET-W-M"/>
    <x v="10"/>
    <s v="E-Bike"/>
    <n v="1"/>
    <n v="2515"/>
    <n v="0.15"/>
    <s v="Website"/>
    <s v="Financing"/>
    <s v="Completed"/>
    <n v="2137.75"/>
    <x v="4"/>
    <x v="0"/>
  </r>
  <r>
    <s v="SALE-5014"/>
    <x v="56"/>
    <s v="CUST1030"/>
    <s v="M"/>
    <s v="E"/>
    <s v="EMP-016"/>
    <s v="E-BIKE-COMET-M-M"/>
    <x v="1"/>
    <s v="E-Bike"/>
    <n v="1"/>
    <n v="2282"/>
    <n v="0.15"/>
    <s v="Website"/>
    <s v="Credit Card"/>
    <s v="Completed"/>
    <n v="1939.7"/>
    <x v="16"/>
    <x v="1"/>
  </r>
  <r>
    <s v="SALE-5066"/>
    <x v="57"/>
    <s v="CUST1055"/>
    <s v="L"/>
    <s v="E"/>
    <s v="EMP-013"/>
    <s v="E-BIKE-RIDGE-W-L"/>
    <x v="20"/>
    <s v="E-Bike"/>
    <n v="1"/>
    <n v="2633"/>
    <n v="0.1"/>
    <s v="Website"/>
    <s v="Debit Card"/>
    <s v="Completed"/>
    <n v="2369.7000000000003"/>
    <x v="0"/>
    <x v="0"/>
  </r>
  <r>
    <s v="SALE-5141"/>
    <x v="57"/>
    <s v="CUST1055"/>
    <s v="PANNIER"/>
    <s v="ACC"/>
    <s v="EMP-013"/>
    <s v="ACC-BAG-PANNIER"/>
    <x v="4"/>
    <s v="Accessory"/>
    <n v="1"/>
    <n v="89"/>
    <n v="0.15"/>
    <s v="Website"/>
    <s v="Debit Card"/>
    <s v="Completed"/>
    <n v="75.649999999999991"/>
    <x v="0"/>
    <x v="2"/>
  </r>
  <r>
    <s v="SALE-5035"/>
    <x v="58"/>
    <s v="CUST1016"/>
    <s v="L"/>
    <s v="E"/>
    <s v="EMP-017"/>
    <s v="E-BIKE-RIDGE-M-L"/>
    <x v="16"/>
    <s v="E-Bike"/>
    <n v="1"/>
    <n v="2457"/>
    <n v="0.1"/>
    <s v="Phone Order"/>
    <s v="Financing"/>
    <s v="Picked Up"/>
    <n v="2211.3000000000002"/>
    <x v="8"/>
    <x v="0"/>
  </r>
  <r>
    <s v="SALE-5054"/>
    <x v="58"/>
    <s v="CUST1043"/>
    <s v="M"/>
    <s v="E"/>
    <s v="EMP-010"/>
    <s v="E-BIKE-RIDGE-W-M"/>
    <x v="12"/>
    <s v="E-Bike"/>
    <n v="1"/>
    <n v="2808"/>
    <n v="0.15"/>
    <s v="In-Store"/>
    <s v="Debit Card"/>
    <s v="Completed"/>
    <n v="2386.7999999999997"/>
    <x v="6"/>
    <x v="0"/>
  </r>
  <r>
    <s v="SALE-5158"/>
    <x v="58"/>
    <s v="CUST1043"/>
    <s v="PHONE"/>
    <s v="ACC"/>
    <s v="EMP-010"/>
    <s v="ACC-MOUNT-PHONE"/>
    <x v="26"/>
    <s v="Accessory"/>
    <n v="1"/>
    <n v="34"/>
    <n v="0.2"/>
    <s v="In-Store"/>
    <s v="Debit Card"/>
    <s v="Completed"/>
    <n v="27.200000000000003"/>
    <x v="6"/>
    <x v="2"/>
  </r>
  <r>
    <s v="SALE-5039"/>
    <x v="59"/>
    <s v="CUST1026"/>
    <s v="L"/>
    <s v="E"/>
    <s v="EMP-011"/>
    <s v="E-BIKE-COMET-M-L"/>
    <x v="2"/>
    <s v="E-Bike"/>
    <n v="1"/>
    <n v="2157"/>
    <n v="0.1"/>
    <s v="In-Store"/>
    <s v="Debit Card"/>
    <s v="Completed"/>
    <n v="1941.3"/>
    <x v="17"/>
    <x v="1"/>
  </r>
  <r>
    <s v="SALE-5017"/>
    <x v="60"/>
    <s v="CUST1024"/>
    <s v="L"/>
    <s v="E"/>
    <s v="EMP-006"/>
    <s v="E-BIKE-RIDGE-W-L"/>
    <x v="20"/>
    <s v="E-Bike"/>
    <n v="1"/>
    <n v="2531"/>
    <n v="0.2"/>
    <s v="In-Store"/>
    <s v="Debit Card"/>
    <s v="Completed"/>
    <n v="2024.8000000000002"/>
    <x v="14"/>
    <x v="0"/>
  </r>
  <r>
    <s v="SALE-5047"/>
    <x v="61"/>
    <s v="CUST1046"/>
    <s v="L"/>
    <s v="E"/>
    <s v="EMP-008"/>
    <s v="E-BIKE-COMET-M-L"/>
    <x v="2"/>
    <s v="E-Bike"/>
    <n v="1"/>
    <n v="1959"/>
    <n v="0.2"/>
    <s v="In-Store"/>
    <s v="Debit Card"/>
    <s v="Completed"/>
    <n v="1567.2"/>
    <x v="9"/>
    <x v="1"/>
  </r>
  <r>
    <s v="SALE-5089"/>
    <x v="62"/>
    <s v="CUST1041"/>
    <s v="M"/>
    <s v="E"/>
    <s v="EMP-007"/>
    <s v="E-BIKE-RIDGE-W-M"/>
    <x v="12"/>
    <s v="E-Bike"/>
    <n v="1"/>
    <n v="2870"/>
    <n v="0.2"/>
    <s v="Website"/>
    <s v="Financing"/>
    <s v="Picked Up"/>
    <n v="2296"/>
    <x v="13"/>
    <x v="0"/>
  </r>
  <r>
    <s v="SALE-5094"/>
    <x v="62"/>
    <s v="CUST1041"/>
    <s v="L"/>
    <s v="E"/>
    <s v="EMP-014"/>
    <s v="E-BIKE-COMET-M-L"/>
    <x v="2"/>
    <s v="E-Bike"/>
    <n v="1"/>
    <n v="2065"/>
    <n v="0.1"/>
    <s v="In-Store"/>
    <s v="Credit Card"/>
    <s v="Completed"/>
    <n v="1858.5"/>
    <x v="5"/>
    <x v="1"/>
  </r>
  <r>
    <s v="SALE-5139"/>
    <x v="62"/>
    <s v="CUST1041"/>
    <s v="BLK"/>
    <s v="ACC"/>
    <s v="EMP-007"/>
    <s v="ACC-HELMET-BLK"/>
    <x v="23"/>
    <s v="Accessory"/>
    <n v="1"/>
    <n v="79"/>
    <n v="0.15"/>
    <s v="Website"/>
    <s v="Financing"/>
    <s v="Picked Up"/>
    <n v="67.149999999999991"/>
    <x v="13"/>
    <x v="2"/>
  </r>
  <r>
    <s v="SALE-5012"/>
    <x v="63"/>
    <s v="CUST1007"/>
    <s v="S"/>
    <s v="E"/>
    <s v="EMP-012"/>
    <s v="E-BIKE-COMET-M-S"/>
    <x v="6"/>
    <s v="E-Bike"/>
    <n v="1"/>
    <n v="2330"/>
    <n v="0.15"/>
    <s v="In-Store"/>
    <s v="Credit Card"/>
    <s v="Completed"/>
    <n v="1980.5"/>
    <x v="12"/>
    <x v="1"/>
  </r>
  <r>
    <s v="SALE-5043"/>
    <x v="63"/>
    <s v="CUST1059"/>
    <s v="S"/>
    <s v="E"/>
    <s v="EMP-017"/>
    <s v="E-BIKE-RIDGE-M-S"/>
    <x v="11"/>
    <s v="E-Bike"/>
    <n v="1"/>
    <n v="2345"/>
    <n v="0.1"/>
    <s v="Website"/>
    <s v="Debit Card"/>
    <s v="Completed"/>
    <n v="2110.5"/>
    <x v="8"/>
    <x v="0"/>
  </r>
  <r>
    <s v="SALE-5133"/>
    <x v="63"/>
    <s v="CUST1007"/>
    <s v="PHONE"/>
    <s v="ACC"/>
    <s v="EMP-012"/>
    <s v="ACC-MOUNT-PHONE"/>
    <x v="26"/>
    <s v="Accessory"/>
    <n v="2"/>
    <n v="34"/>
    <n v="0.2"/>
    <s v="In-Store"/>
    <s v="Credit Card"/>
    <s v="Completed"/>
    <n v="54.400000000000006"/>
    <x v="12"/>
    <x v="2"/>
  </r>
  <r>
    <s v="SALE-5145"/>
    <x v="63"/>
    <s v="CUST1059"/>
    <s v="MINI"/>
    <s v="ACC"/>
    <s v="EMP-017"/>
    <s v="ACC-PUMP-MINI"/>
    <x v="8"/>
    <s v="Accessory"/>
    <n v="1"/>
    <n v="27"/>
    <n v="0.15"/>
    <s v="Website"/>
    <s v="Debit Card"/>
    <s v="Completed"/>
    <n v="22.95"/>
    <x v="8"/>
    <x v="2"/>
  </r>
  <r>
    <s v="SALE-5028"/>
    <x v="64"/>
    <s v="CUST1027"/>
    <s v="L"/>
    <s v="E"/>
    <s v="EMP-005"/>
    <s v="E-BIKE-COMET-W-L"/>
    <x v="14"/>
    <s v="E-Bike"/>
    <n v="1"/>
    <n v="2551"/>
    <n v="0.1"/>
    <s v="Phone Order"/>
    <s v="Debit Card"/>
    <s v="Picked Up"/>
    <n v="2295.9"/>
    <x v="1"/>
    <x v="0"/>
  </r>
  <r>
    <s v="SALE-5070"/>
    <x v="65"/>
    <s v="CUST1013"/>
    <s v="S"/>
    <s v="E"/>
    <s v="EMP-010"/>
    <s v="E-BIKE-SPARK-K-S"/>
    <x v="3"/>
    <s v="E-Bike"/>
    <n v="1"/>
    <n v="1582"/>
    <n v="0.1"/>
    <s v="Website"/>
    <s v="Credit Card"/>
    <s v="Completed"/>
    <n v="1423.8"/>
    <x v="6"/>
    <x v="1"/>
  </r>
  <r>
    <s v="SALE-5163"/>
    <x v="65"/>
    <s v="CUST1013"/>
    <s v="REPAIR"/>
    <s v="ACC"/>
    <s v="EMP-010"/>
    <s v="ACC-KIT-REPAIR"/>
    <x v="24"/>
    <s v="Accessory"/>
    <n v="1"/>
    <n v="29"/>
    <n v="0.15"/>
    <s v="Website"/>
    <s v="Credit Card"/>
    <s v="Completed"/>
    <n v="24.65"/>
    <x v="6"/>
    <x v="2"/>
  </r>
  <r>
    <s v="SALE-5050"/>
    <x v="66"/>
    <s v="CUST1013"/>
    <s v="L"/>
    <s v="E"/>
    <s v="EMP-017"/>
    <s v="E-BIKE-RIDGE-W-L"/>
    <x v="20"/>
    <s v="E-Bike"/>
    <n v="1"/>
    <n v="2656"/>
    <n v="0.2"/>
    <s v="In-Store"/>
    <s v="Cash"/>
    <s v="Completed"/>
    <n v="2124.8000000000002"/>
    <x v="8"/>
    <x v="0"/>
  </r>
  <r>
    <s v="SALE-5063"/>
    <x v="67"/>
    <s v="CUST1004"/>
    <s v="S"/>
    <s v="E"/>
    <s v="EMP-001"/>
    <s v="E-BIKE-RIDGE-M-S"/>
    <x v="11"/>
    <s v="E-Bike"/>
    <n v="1"/>
    <n v="2500"/>
    <n v="0.1"/>
    <s v="Phone Order"/>
    <s v="Financing"/>
    <s v="Picked Up"/>
    <n v="2250"/>
    <x v="15"/>
    <x v="0"/>
  </r>
  <r>
    <s v="SALE-5132"/>
    <x v="67"/>
    <s v="CUST1004"/>
    <s v="WHT"/>
    <s v="ACC"/>
    <s v="EMP-001"/>
    <s v="ACC-HELMET-WHT"/>
    <x v="21"/>
    <s v="Accessory"/>
    <n v="1"/>
    <n v="79"/>
    <n v="0.15"/>
    <s v="Phone Order"/>
    <s v="Financing"/>
    <s v="Picked Up"/>
    <n v="67.149999999999991"/>
    <x v="15"/>
    <x v="2"/>
  </r>
  <r>
    <s v="SALE-5095"/>
    <x v="68"/>
    <s v="CUST1013"/>
    <s v="M"/>
    <s v="E"/>
    <s v="EMP-013"/>
    <s v="E-BIKE-COMET-W-M"/>
    <x v="10"/>
    <s v="E-Bike"/>
    <n v="1"/>
    <n v="2713"/>
    <n v="0.1"/>
    <s v="In-Store"/>
    <s v="Credit Card"/>
    <s v="Completed"/>
    <n v="2441.7000000000003"/>
    <x v="0"/>
    <x v="0"/>
  </r>
  <r>
    <s v="SALE-5008"/>
    <x v="69"/>
    <s v="CUST1012"/>
    <s v="S"/>
    <s v="E"/>
    <s v="EMP-009"/>
    <s v="E-BIKE-COMET-M-S"/>
    <x v="6"/>
    <s v="E-Bike"/>
    <n v="1"/>
    <n v="2501"/>
    <m/>
    <s v="In-Store"/>
    <s v="Financing"/>
    <s v="Picked Up"/>
    <n v="2501"/>
    <x v="10"/>
    <x v="0"/>
  </r>
  <r>
    <s v="SALE-5111"/>
    <x v="70"/>
    <s v="CUST1022"/>
    <s v="S"/>
    <s v="E"/>
    <s v="EMP-012"/>
    <s v="E-BIKE-COMET-W-S"/>
    <x v="7"/>
    <s v="E-Bike"/>
    <n v="1"/>
    <n v="2445"/>
    <n v="0.1"/>
    <s v="Website"/>
    <s v="Credit Card"/>
    <s v="Completed"/>
    <n v="2200.5"/>
    <x v="12"/>
    <x v="0"/>
  </r>
  <r>
    <s v="SALE-5156"/>
    <x v="70"/>
    <s v="CUST1022"/>
    <s v="REPAIR"/>
    <s v="ACC"/>
    <s v="EMP-012"/>
    <s v="ACC-KIT-REPAIR"/>
    <x v="24"/>
    <s v="Accessory"/>
    <n v="1"/>
    <n v="29"/>
    <n v="0.15"/>
    <s v="Website"/>
    <s v="Credit Card"/>
    <s v="Completed"/>
    <n v="24.65"/>
    <x v="12"/>
    <x v="2"/>
  </r>
  <r>
    <s v="SALE-5004"/>
    <x v="71"/>
    <s v="CUST1008"/>
    <s v="L"/>
    <s v="E"/>
    <s v="EMP-016"/>
    <s v="E-BIKE-COMET-W-L"/>
    <x v="14"/>
    <s v="E-Bike"/>
    <n v="1"/>
    <n v="2505"/>
    <n v="0.15"/>
    <s v="In-Store"/>
    <s v="Debit Card"/>
    <s v="Completed"/>
    <n v="2129.25"/>
    <x v="16"/>
    <x v="0"/>
  </r>
  <r>
    <s v="SALE-5009"/>
    <x v="71"/>
    <s v="CUST1037"/>
    <s v="L"/>
    <s v="E"/>
    <s v="EMP-011"/>
    <s v="E-BIKE-RIDGE-M-L"/>
    <x v="16"/>
    <s v="E-Bike"/>
    <n v="1"/>
    <n v="2402"/>
    <m/>
    <s v="Phone Order"/>
    <s v="Credit Card"/>
    <s v="Picked Up"/>
    <n v="2402"/>
    <x v="17"/>
    <x v="0"/>
  </r>
  <r>
    <s v="SALE-5034"/>
    <x v="71"/>
    <s v="CUST1033"/>
    <s v="M"/>
    <s v="E"/>
    <s v="EMP-017"/>
    <s v="E-BIKE-RIDGE-M-M"/>
    <x v="19"/>
    <s v="E-Bike"/>
    <n v="1"/>
    <n v="2420"/>
    <n v="0.1"/>
    <s v="Phone Order"/>
    <s v="Debit Card"/>
    <s v="Picked Up"/>
    <n v="2178"/>
    <x v="8"/>
    <x v="0"/>
  </r>
  <r>
    <s v="SALE-5161"/>
    <x v="71"/>
    <s v="CUST1033"/>
    <s v="MINI"/>
    <s v="ACC"/>
    <s v="EMP-017"/>
    <s v="ACC-PUMP-MINI"/>
    <x v="8"/>
    <s v="Accessory"/>
    <n v="1"/>
    <n v="27"/>
    <n v="0.15"/>
    <s v="Phone Order"/>
    <s v="Debit Card"/>
    <s v="Picked Up"/>
    <n v="22.95"/>
    <x v="8"/>
    <x v="2"/>
  </r>
  <r>
    <s v="SALE-5031"/>
    <x v="72"/>
    <s v="CUST1047"/>
    <s v="L"/>
    <s v="E"/>
    <s v="EMP-004"/>
    <s v="E-BIKE-COMET-M-L"/>
    <x v="2"/>
    <s v="E-Bike"/>
    <n v="1"/>
    <n v="2179"/>
    <n v="0.1"/>
    <s v="In-Store"/>
    <s v="Debit Card"/>
    <s v="Delivered"/>
    <n v="1961.1000000000001"/>
    <x v="4"/>
    <x v="1"/>
  </r>
  <r>
    <s v="SALE-5157"/>
    <x v="72"/>
    <s v="CUST1047"/>
    <s v="PANNIER"/>
    <s v="ACC"/>
    <s v="EMP-004"/>
    <s v="ACC-BAG-PANNIER"/>
    <x v="4"/>
    <s v="Accessory"/>
    <n v="2"/>
    <n v="89"/>
    <n v="0.15"/>
    <s v="In-Store"/>
    <s v="Debit Card"/>
    <s v="Delivered"/>
    <n v="151.29999999999998"/>
    <x v="4"/>
    <x v="2"/>
  </r>
  <r>
    <s v="SALE-5041"/>
    <x v="73"/>
    <s v="CUST1019"/>
    <s v="L"/>
    <s v="E"/>
    <s v="EMP-017"/>
    <s v="E-BIKE-COMET-W-L"/>
    <x v="14"/>
    <s v="E-Bike"/>
    <n v="1"/>
    <n v="2683"/>
    <n v="0.15"/>
    <s v="In-Store"/>
    <s v="Financing"/>
    <s v="Completed"/>
    <n v="2280.5499999999997"/>
    <x v="8"/>
    <x v="0"/>
  </r>
  <r>
    <s v="SALE-5129"/>
    <x v="73"/>
    <s v="CUST1019"/>
    <s v="BOTTLE"/>
    <s v="ACC"/>
    <s v="EMP-017"/>
    <s v="ACC-CAGE-BOTTLE"/>
    <x v="25"/>
    <s v="Accessory"/>
    <n v="1"/>
    <n v="22"/>
    <n v="0.2"/>
    <s v="In-Store"/>
    <s v="Financing"/>
    <s v="Completed"/>
    <n v="17.600000000000001"/>
    <x v="8"/>
    <x v="2"/>
  </r>
  <r>
    <s v="SALE-5053"/>
    <x v="74"/>
    <s v="CUST1048"/>
    <s v="S"/>
    <s v="E"/>
    <s v="EMP-009"/>
    <s v="E-BIKE-COMET-M-S"/>
    <x v="6"/>
    <s v="E-Bike"/>
    <n v="1"/>
    <n v="2289"/>
    <n v="0.2"/>
    <s v="In-Store"/>
    <s v="Credit Card"/>
    <s v="Completed"/>
    <n v="1831.2"/>
    <x v="10"/>
    <x v="1"/>
  </r>
  <r>
    <s v="SALE-5061"/>
    <x v="74"/>
    <s v="CUST1028"/>
    <s v="M"/>
    <s v="E"/>
    <s v="EMP-017"/>
    <s v="E-BIKE-SPARK-K-M"/>
    <x v="17"/>
    <s v="E-Bike"/>
    <n v="1"/>
    <n v="1673"/>
    <m/>
    <s v="Phone Order"/>
    <s v="Credit Card"/>
    <s v="Delivered"/>
    <n v="1673"/>
    <x v="8"/>
    <x v="1"/>
  </r>
  <r>
    <s v="SALE-5167"/>
    <x v="74"/>
    <s v="CUST1042"/>
    <s v="STD"/>
    <s v="ACC"/>
    <s v="EMP-010"/>
    <s v="ACC-ULOCK-STD"/>
    <x v="15"/>
    <s v="Accessory"/>
    <n v="1"/>
    <n v="49"/>
    <n v="0.1"/>
    <s v="In-Store"/>
    <s v="Debit Card"/>
    <s v="Completed"/>
    <n v="44.1"/>
    <x v="6"/>
    <x v="2"/>
  </r>
  <r>
    <s v="SALE-5081"/>
    <x v="75"/>
    <s v="CUST1056"/>
    <s v="S"/>
    <s v="E"/>
    <s v="EMP-010"/>
    <s v="E-BIKE-SPARK-K-S"/>
    <x v="3"/>
    <s v="E-Bike"/>
    <n v="1"/>
    <n v="1592"/>
    <m/>
    <s v="In-Store"/>
    <s v="Financing"/>
    <s v="Completed"/>
    <n v="1592"/>
    <x v="6"/>
    <x v="1"/>
  </r>
  <r>
    <s v="SALE-5172"/>
    <x v="76"/>
    <s v="CUST1027"/>
    <s v="REAR"/>
    <s v="ACC"/>
    <s v="EMP-015"/>
    <s v="ACC-RACK-REAR"/>
    <x v="18"/>
    <s v="Accessory"/>
    <n v="1"/>
    <n v="119"/>
    <n v="0.15"/>
    <s v="In-Store"/>
    <s v="Financing"/>
    <s v="Completed"/>
    <n v="101.14999999999999"/>
    <x v="11"/>
    <x v="2"/>
  </r>
  <r>
    <s v="SALE-5051"/>
    <x v="77"/>
    <s v="CUST1032"/>
    <s v="M"/>
    <s v="E"/>
    <s v="EMP-018"/>
    <s v="E-BIKE-RIDGE-W-M"/>
    <x v="12"/>
    <s v="E-Bike"/>
    <n v="1"/>
    <n v="2834"/>
    <n v="0.2"/>
    <s v="Phone Order"/>
    <s v="Debit Card"/>
    <s v="Completed"/>
    <n v="2267.2000000000003"/>
    <x v="3"/>
    <x v="0"/>
  </r>
  <r>
    <s v="SALE-5037"/>
    <x v="78"/>
    <s v="CUST1020"/>
    <s v="M"/>
    <s v="E"/>
    <s v="EMP-004"/>
    <s v="E-BIKE-COMET-M-M"/>
    <x v="1"/>
    <s v="E-Bike"/>
    <n v="1"/>
    <n v="2331"/>
    <n v="0.1"/>
    <s v="Phone Order"/>
    <s v="Debit Card"/>
    <s v="Completed"/>
    <n v="2097.9"/>
    <x v="4"/>
    <x v="0"/>
  </r>
  <r>
    <s v="SALE-5134"/>
    <x v="78"/>
    <s v="CUST1020"/>
    <s v="REAR"/>
    <s v="ACC"/>
    <s v="EMP-004"/>
    <s v="ACC-RACK-REAR"/>
    <x v="18"/>
    <s v="Accessory"/>
    <n v="2"/>
    <n v="119"/>
    <n v="0.15"/>
    <s v="Phone Order"/>
    <s v="Debit Card"/>
    <s v="Completed"/>
    <n v="202.29999999999998"/>
    <x v="4"/>
    <x v="2"/>
  </r>
  <r>
    <s v="SALE-5099"/>
    <x v="79"/>
    <s v="CUST1022"/>
    <s v="M"/>
    <s v="E"/>
    <s v="EMP-014"/>
    <s v="E-BIKE-RIDGE-M-M"/>
    <x v="19"/>
    <s v="E-Bike"/>
    <n v="1"/>
    <n v="2271"/>
    <n v="0.2"/>
    <s v="Phone Order"/>
    <s v="Cash"/>
    <s v="Completed"/>
    <n v="1816.8000000000002"/>
    <x v="5"/>
    <x v="1"/>
  </r>
  <r>
    <s v="SALE-5165"/>
    <x v="79"/>
    <s v="CUST1022"/>
    <s v="MINI"/>
    <s v="ACC"/>
    <s v="EMP-014"/>
    <s v="ACC-PUMP-MINI"/>
    <x v="8"/>
    <s v="Accessory"/>
    <n v="2"/>
    <n v="27"/>
    <n v="0.1"/>
    <s v="Phone Order"/>
    <s v="Cash"/>
    <s v="Completed"/>
    <n v="48.6"/>
    <x v="5"/>
    <x v="2"/>
  </r>
  <r>
    <s v="SALE-5104"/>
    <x v="80"/>
    <s v="CUST1057"/>
    <s v="S"/>
    <s v="E"/>
    <s v="EMP-011"/>
    <s v="E-BIKE-RIDGE-M-S"/>
    <x v="11"/>
    <s v="E-Bike"/>
    <n v="1"/>
    <n v="2499"/>
    <n v="0.15"/>
    <s v="In-Store"/>
    <s v="Credit Card"/>
    <s v="Completed"/>
    <n v="2124.15"/>
    <x v="17"/>
    <x v="0"/>
  </r>
  <r>
    <s v="SALE-5060"/>
    <x v="81"/>
    <s v="CUST1032"/>
    <s v="S"/>
    <s v="E"/>
    <s v="EMP-005"/>
    <s v="E-BIKE-RIDGE-M-S"/>
    <x v="11"/>
    <s v="E-Bike"/>
    <n v="1"/>
    <n v="2435"/>
    <n v="0.1"/>
    <s v="Phone Order"/>
    <s v="Financing"/>
    <s v="Completed"/>
    <n v="2191.5"/>
    <x v="1"/>
    <x v="0"/>
  </r>
  <r>
    <s v="SALE-5080"/>
    <x v="81"/>
    <s v="CUST1006"/>
    <s v="L"/>
    <s v="E"/>
    <s v="EMP-002"/>
    <s v="E-BIKE-RIDGE-M-L"/>
    <x v="16"/>
    <s v="E-Bike"/>
    <n v="1"/>
    <n v="2317"/>
    <m/>
    <s v="Website"/>
    <s v="Cash"/>
    <s v="Delivered"/>
    <n v="2317"/>
    <x v="2"/>
    <x v="0"/>
  </r>
  <r>
    <s v="SALE-5024"/>
    <x v="82"/>
    <s v="CUST1011"/>
    <s v="S"/>
    <s v="E"/>
    <s v="EMP-006"/>
    <s v="E-BIKE-RIDGE-M-S"/>
    <x v="11"/>
    <s v="E-Bike"/>
    <n v="1"/>
    <n v="2312"/>
    <m/>
    <s v="In-Store"/>
    <s v="Financing"/>
    <s v="Delivered"/>
    <n v="2312"/>
    <x v="14"/>
    <x v="0"/>
  </r>
  <r>
    <s v="SALE-5019"/>
    <x v="83"/>
    <s v="CUST1002"/>
    <s v="M"/>
    <s v="E"/>
    <s v="EMP-001"/>
    <s v="E-BIKE-RIDGE-M-M"/>
    <x v="19"/>
    <s v="E-Bike"/>
    <n v="1"/>
    <n v="2436"/>
    <n v="0.2"/>
    <s v="Website"/>
    <s v="Debit Card"/>
    <s v="Completed"/>
    <n v="1948.8000000000002"/>
    <x v="15"/>
    <x v="1"/>
  </r>
  <r>
    <s v="SALE-5131"/>
    <x v="83"/>
    <s v="CUST1002"/>
    <s v="REAR"/>
    <s v="ACC"/>
    <s v="EMP-001"/>
    <s v="ACC-RACK-REAR"/>
    <x v="18"/>
    <s v="Accessory"/>
    <n v="1"/>
    <n v="119"/>
    <n v="0.1"/>
    <s v="Website"/>
    <s v="Debit Card"/>
    <s v="Completed"/>
    <n v="107.10000000000001"/>
    <x v="15"/>
    <x v="2"/>
  </r>
  <r>
    <s v="SALE-5015"/>
    <x v="84"/>
    <s v="CUST1017"/>
    <s v="M"/>
    <s v="E"/>
    <s v="EMP-016"/>
    <s v="E-BIKE-COMET-M-M"/>
    <x v="1"/>
    <s v="E-Bike"/>
    <n v="1"/>
    <n v="2398"/>
    <n v="0.15"/>
    <s v="In-Store"/>
    <s v="Credit Card"/>
    <s v="Completed"/>
    <n v="2038.3"/>
    <x v="16"/>
    <x v="0"/>
  </r>
  <r>
    <s v="SALE-5100"/>
    <x v="84"/>
    <s v="CUST1055"/>
    <s v="S"/>
    <s v="E"/>
    <s v="EMP-017"/>
    <s v="E-BIKE-COMET-M-S"/>
    <x v="6"/>
    <s v="E-Bike"/>
    <n v="1"/>
    <n v="2402"/>
    <n v="0.2"/>
    <s v="In-Store"/>
    <s v="Cash"/>
    <s v="Completed"/>
    <n v="1921.6000000000001"/>
    <x v="8"/>
    <x v="1"/>
  </r>
  <r>
    <s v="SALE-5088"/>
    <x v="85"/>
    <s v="CUST1004"/>
    <s v="M"/>
    <s v="E"/>
    <s v="EMP-016"/>
    <s v="E-BIKE-COMET-W-M"/>
    <x v="10"/>
    <s v="E-Bike"/>
    <n v="1"/>
    <n v="2618"/>
    <n v="0.2"/>
    <s v="Phone Order"/>
    <s v="Debit Card"/>
    <s v="Completed"/>
    <n v="2094.4"/>
    <x v="16"/>
    <x v="0"/>
  </r>
  <r>
    <s v="SALE-5085"/>
    <x v="86"/>
    <s v="CUST1029"/>
    <s v="L"/>
    <s v="E"/>
    <s v="EMP-014"/>
    <s v="E-BIKE-SPARK-K-L"/>
    <x v="13"/>
    <s v="E-Bike"/>
    <n v="1"/>
    <n v="1534"/>
    <n v="0.1"/>
    <s v="Phone Order"/>
    <s v="Financing"/>
    <s v="Completed"/>
    <n v="1380.6000000000001"/>
    <x v="5"/>
    <x v="1"/>
  </r>
  <r>
    <s v="SALE-5033"/>
    <x v="87"/>
    <s v="CUST1007"/>
    <s v="M"/>
    <s v="E"/>
    <s v="EMP-017"/>
    <s v="E-BIKE-COMET-W-M"/>
    <x v="10"/>
    <s v="E-Bike"/>
    <n v="1"/>
    <n v="2466"/>
    <n v="0.1"/>
    <s v="Phone Order"/>
    <s v="Credit Card"/>
    <s v="Completed"/>
    <n v="2219.4"/>
    <x v="8"/>
    <x v="0"/>
  </r>
  <r>
    <s v="SALE-5119"/>
    <x v="88"/>
    <s v="CUST1054"/>
    <s v="M"/>
    <s v="E"/>
    <s v="EMP-010"/>
    <s v="E-BIKE-SPARK-K-M"/>
    <x v="17"/>
    <s v="E-Bike"/>
    <n v="1"/>
    <n v="1473"/>
    <n v="0.2"/>
    <s v="Website"/>
    <s v="Debit Card"/>
    <s v="Completed"/>
    <n v="1178.4000000000001"/>
    <x v="6"/>
    <x v="1"/>
  </r>
  <r>
    <s v="SALE-5159"/>
    <x v="88"/>
    <s v="CUST1054"/>
    <s v="REPAIR"/>
    <s v="ACC"/>
    <s v="EMP-010"/>
    <s v="ACC-KIT-REPAIR"/>
    <x v="24"/>
    <s v="Accessory"/>
    <n v="1"/>
    <n v="29"/>
    <n v="0.1"/>
    <s v="Website"/>
    <s v="Debit Card"/>
    <s v="Completed"/>
    <n v="26.1"/>
    <x v="6"/>
    <x v="2"/>
  </r>
  <r>
    <s v="SALE-5168"/>
    <x v="88"/>
    <s v="CUST1013"/>
    <s v="PHONE"/>
    <s v="ACC"/>
    <s v="EMP-012"/>
    <s v="ACC-MOUNT-PHONE"/>
    <x v="26"/>
    <s v="Accessory"/>
    <n v="2"/>
    <n v="34"/>
    <n v="0.15"/>
    <s v="In-Store"/>
    <s v="Credit Card"/>
    <s v="Delivered"/>
    <n v="57.8"/>
    <x v="12"/>
    <x v="2"/>
  </r>
  <r>
    <s v="SALE-5032"/>
    <x v="89"/>
    <s v="CUST1050"/>
    <s v="L"/>
    <s v="E"/>
    <s v="EMP-004"/>
    <s v="E-BIKE-RIDGE-M-L"/>
    <x v="16"/>
    <s v="E-Bike"/>
    <n v="1"/>
    <n v="2460"/>
    <n v="0.15"/>
    <s v="In-Store"/>
    <s v="Financing"/>
    <s v="Completed"/>
    <n v="2091"/>
    <x v="4"/>
    <x v="0"/>
  </r>
  <r>
    <s v="SALE-5143"/>
    <x v="89"/>
    <s v="CUST1050"/>
    <s v="LED"/>
    <s v="ACC"/>
    <s v="EMP-004"/>
    <s v="ACC-LIGHT-LED"/>
    <x v="5"/>
    <s v="Accessory"/>
    <n v="1"/>
    <n v="59"/>
    <n v="0.2"/>
    <s v="In-Store"/>
    <s v="Financing"/>
    <s v="Completed"/>
    <n v="47.2"/>
    <x v="4"/>
    <x v="2"/>
  </r>
  <r>
    <s v="SALE-5022"/>
    <x v="90"/>
    <s v="CUST1042"/>
    <s v="L"/>
    <s v="E"/>
    <s v="EMP-003"/>
    <s v="E-BIKE-SPARK-K-L"/>
    <x v="13"/>
    <s v="E-Bike"/>
    <n v="1"/>
    <n v="1540"/>
    <n v="0.15"/>
    <s v="In-Store"/>
    <s v="Cash"/>
    <s v="Completed"/>
    <n v="1309"/>
    <x v="7"/>
    <x v="1"/>
  </r>
  <r>
    <s v="SALE-5044"/>
    <x v="90"/>
    <s v="CUST1045"/>
    <s v="M"/>
    <s v="E"/>
    <s v="EMP-006"/>
    <s v="E-BIKE-COMET-W-M"/>
    <x v="10"/>
    <s v="E-Bike"/>
    <n v="1"/>
    <n v="2474"/>
    <n v="0.15"/>
    <s v="In-Store"/>
    <s v="Debit Card"/>
    <s v="Completed"/>
    <n v="2102.9"/>
    <x v="14"/>
    <x v="0"/>
  </r>
  <r>
    <s v="SALE-5045"/>
    <x v="91"/>
    <s v="CUST1017"/>
    <s v="M"/>
    <s v="E"/>
    <s v="EMP-003"/>
    <s v="E-BIKE-RIDGE-W-M"/>
    <x v="12"/>
    <s v="E-Bike"/>
    <n v="1"/>
    <n v="2658"/>
    <n v="0.2"/>
    <s v="In-Store"/>
    <s v="Credit Card"/>
    <s v="Completed"/>
    <n v="2126.4"/>
    <x v="7"/>
    <x v="0"/>
  </r>
  <r>
    <s v="SALE-5121"/>
    <x v="91"/>
    <s v="CUST1017"/>
    <s v="MINI"/>
    <s v="ACC"/>
    <s v="EMP-003"/>
    <s v="ACC-PUMP-MINI"/>
    <x v="8"/>
    <s v="Accessory"/>
    <n v="1"/>
    <n v="27"/>
    <n v="0.1"/>
    <s v="In-Store"/>
    <s v="Credit Card"/>
    <s v="Completed"/>
    <n v="24.3"/>
    <x v="7"/>
    <x v="2"/>
  </r>
  <r>
    <s v="SALE-5018"/>
    <x v="92"/>
    <s v="CUST1016"/>
    <s v="S"/>
    <s v="E"/>
    <s v="EMP-013"/>
    <s v="E-BIKE-RIDGE-W-S"/>
    <x v="0"/>
    <s v="E-Bike"/>
    <n v="1"/>
    <n v="2944"/>
    <n v="0.15"/>
    <s v="In-Store"/>
    <s v="Financing"/>
    <s v="Delivered"/>
    <n v="2502.4"/>
    <x v="0"/>
    <x v="0"/>
  </r>
  <r>
    <s v="SALE-5025"/>
    <x v="92"/>
    <s v="CUST1042"/>
    <s v="L"/>
    <s v="E"/>
    <s v="EMP-005"/>
    <s v="E-BIKE-SPARK-K-L"/>
    <x v="13"/>
    <s v="E-Bike"/>
    <n v="1"/>
    <n v="1602"/>
    <n v="0.2"/>
    <s v="Phone Order"/>
    <s v="Cash"/>
    <s v="Completed"/>
    <n v="1281.6000000000001"/>
    <x v="1"/>
    <x v="1"/>
  </r>
  <r>
    <s v="SALE-5151"/>
    <x v="92"/>
    <s v="CUST1042"/>
    <s v="PANNIER"/>
    <s v="ACC"/>
    <s v="EMP-005"/>
    <s v="ACC-BAG-PANNIER"/>
    <x v="4"/>
    <s v="Accessory"/>
    <n v="1"/>
    <n v="89"/>
    <n v="0.1"/>
    <s v="Phone Order"/>
    <s v="Cash"/>
    <s v="Completed"/>
    <n v="80.100000000000009"/>
    <x v="1"/>
    <x v="2"/>
  </r>
  <r>
    <s v="SALE-5169"/>
    <x v="92"/>
    <s v="CUST1042"/>
    <s v="BLK"/>
    <s v="ACC"/>
    <s v="EMP-006"/>
    <s v="ACC-HELMET-BLK"/>
    <x v="23"/>
    <s v="Accessory"/>
    <n v="1"/>
    <n v="79"/>
    <n v="0.15"/>
    <s v="Website"/>
    <s v="Debit Card"/>
    <s v="Picked Up"/>
    <n v="67.149999999999991"/>
    <x v="14"/>
    <x v="2"/>
  </r>
  <r>
    <s v="SALE-5170"/>
    <x v="93"/>
    <s v="CUST1026"/>
    <s v="WHT"/>
    <s v="ACC"/>
    <s v="EMP-002"/>
    <s v="ACC-HELMET-WHT"/>
    <x v="21"/>
    <s v="Accessory"/>
    <n v="1"/>
    <n v="79"/>
    <n v="0.15"/>
    <s v="Website"/>
    <s v="Debit Card"/>
    <s v="Picked Up"/>
    <n v="67.149999999999991"/>
    <x v="2"/>
    <x v="2"/>
  </r>
  <r>
    <s v="SALE-5071"/>
    <x v="94"/>
    <s v="CUST1033"/>
    <s v="M"/>
    <s v="E"/>
    <s v="EMP-015"/>
    <s v="E-BIKE-RIDGE-M-M"/>
    <x v="19"/>
    <s v="E-Bike"/>
    <n v="1"/>
    <n v="2293"/>
    <n v="0.2"/>
    <s v="Website"/>
    <s v="Financing"/>
    <s v="Completed"/>
    <n v="1834.4"/>
    <x v="11"/>
    <x v="1"/>
  </r>
  <r>
    <s v="SALE-5144"/>
    <x v="94"/>
    <s v="CUST1033"/>
    <s v="MINI"/>
    <s v="ACC"/>
    <s v="EMP-015"/>
    <s v="ACC-PUMP-MINI"/>
    <x v="8"/>
    <s v="Accessory"/>
    <n v="1"/>
    <n v="27"/>
    <n v="0.1"/>
    <s v="Website"/>
    <s v="Financing"/>
    <s v="Completed"/>
    <n v="24.3"/>
    <x v="11"/>
    <x v="2"/>
  </r>
  <r>
    <s v="SALE-5108"/>
    <x v="95"/>
    <s v="CUST1052"/>
    <s v="S"/>
    <s v="E"/>
    <s v="EMP-014"/>
    <s v="E-BIKE-SPARK-K-S"/>
    <x v="3"/>
    <s v="E-Bike"/>
    <n v="1"/>
    <n v="1680"/>
    <n v="0.15"/>
    <s v="In-Store"/>
    <s v="Cash"/>
    <s v="Completed"/>
    <n v="1428"/>
    <x v="5"/>
    <x v="1"/>
  </r>
  <r>
    <s v="SALE-5130"/>
    <x v="95"/>
    <s v="CUST1052"/>
    <s v="STD"/>
    <s v="ACC"/>
    <s v="EMP-014"/>
    <s v="ACC-ULOCK-STD"/>
    <x v="15"/>
    <s v="Accessory"/>
    <n v="1"/>
    <n v="49"/>
    <n v="0.2"/>
    <s v="In-Store"/>
    <s v="Cash"/>
    <s v="Completed"/>
    <n v="39.200000000000003"/>
    <x v="5"/>
    <x v="2"/>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s v="E-BIKE-COMET-M-S"/>
    <s v="Men's Comet Small"/>
    <x v="0"/>
    <x v="0"/>
    <s v="Comet"/>
    <s v="Men"/>
    <s v="Small"/>
    <n v="1257"/>
    <n v="2403"/>
    <n v="8"/>
    <n v="3"/>
    <s v="Rideline Power Bikes"/>
    <s v="Aisle 1-1"/>
    <s v="In Stock"/>
  </r>
  <r>
    <s v="E-BIKE-COMET-M-M"/>
    <s v="Men's Comet Medium"/>
    <x v="0"/>
    <x v="0"/>
    <s v="Comet"/>
    <s v="Men"/>
    <s v="Medium"/>
    <n v="1228"/>
    <n v="2373"/>
    <n v="10"/>
    <n v="3"/>
    <s v="Rideline Power Bikes"/>
    <s v="Aisle 1-5"/>
    <s v="In Stock"/>
  </r>
  <r>
    <s v="E-BIKE-COMET-M-L"/>
    <s v="Men's Comet Large"/>
    <x v="0"/>
    <x v="0"/>
    <s v="Comet"/>
    <s v="Men"/>
    <s v="Large"/>
    <n v="1199"/>
    <n v="2087"/>
    <n v="6"/>
    <n v="2"/>
    <s v="Rideline Power Bikes"/>
    <s v="Aisle 4-1"/>
    <s v="In Stock"/>
  </r>
  <r>
    <s v="E-BIKE-COMET-W-S"/>
    <s v="Women's Comet Small"/>
    <x v="0"/>
    <x v="0"/>
    <s v="Comet"/>
    <s v="Women"/>
    <s v="Small"/>
    <n v="1226"/>
    <n v="2563"/>
    <n v="7"/>
    <n v="2"/>
    <s v="Rideline Power Bikes"/>
    <s v="Aisle 1-5"/>
    <s v="In Stock"/>
  </r>
  <r>
    <s v="E-BIKE-COMET-W-M"/>
    <s v="Women's Comet Medium"/>
    <x v="0"/>
    <x v="0"/>
    <s v="Comet"/>
    <s v="Women"/>
    <s v="Medium"/>
    <n v="1294"/>
    <n v="2595"/>
    <n v="9"/>
    <n v="3"/>
    <s v="Rideline Power Bikes"/>
    <s v="Aisle 4-1"/>
    <s v="In Stock"/>
  </r>
  <r>
    <s v="E-BIKE-COMET-W-L"/>
    <s v="Women's Comet Large"/>
    <x v="0"/>
    <x v="0"/>
    <s v="Comet"/>
    <s v="Women"/>
    <s v="Large"/>
    <n v="1203"/>
    <n v="2569"/>
    <n v="5"/>
    <n v="2"/>
    <s v="Rideline Power Bikes"/>
    <s v="Aisle 3-4"/>
    <s v="In Stock"/>
  </r>
  <r>
    <s v="E-BIKE-RIDGE-M-S"/>
    <s v="Men's Ridge Small"/>
    <x v="0"/>
    <x v="1"/>
    <s v="Ridge"/>
    <s v="Men"/>
    <s v="Small"/>
    <n v="1596"/>
    <n v="2419"/>
    <n v="6"/>
    <n v="2"/>
    <s v="Rideline Power Bikes"/>
    <s v="Aisle 3-5"/>
    <s v="In Stock"/>
  </r>
  <r>
    <s v="E-BIKE-RIDGE-M-M"/>
    <s v="Men's Ridge Medium"/>
    <x v="0"/>
    <x v="1"/>
    <s v="Ridge"/>
    <s v="Men"/>
    <s v="Medium"/>
    <n v="1412"/>
    <n v="2404"/>
    <n v="8"/>
    <n v="3"/>
    <s v="Rideline Power Bikes"/>
    <s v="Aisle 2-3"/>
    <s v="In Stock"/>
  </r>
  <r>
    <s v="E-BIKE-RIDGE-M-L"/>
    <s v="Men's Ridge Large"/>
    <x v="0"/>
    <x v="1"/>
    <s v="Ridge"/>
    <s v="Men"/>
    <s v="Large"/>
    <n v="1600"/>
    <n v="2363"/>
    <n v="4"/>
    <n v="2"/>
    <s v="Rideline Power Bikes"/>
    <s v="Aisle 1-5"/>
    <s v="In Stock"/>
  </r>
  <r>
    <s v="E-BIKE-RIDGE-W-S"/>
    <s v="Women's Ridge Small"/>
    <x v="0"/>
    <x v="1"/>
    <s v="Ridge"/>
    <s v="Women"/>
    <s v="Small"/>
    <n v="1574"/>
    <n v="2995"/>
    <n v="7"/>
    <n v="2"/>
    <s v="Rideline Power Bikes"/>
    <s v="Aisle 4-3"/>
    <s v="In Stock"/>
  </r>
  <r>
    <s v="E-BIKE-RIDGE-W-M"/>
    <s v="Women's Ridge Medium"/>
    <x v="0"/>
    <x v="1"/>
    <s v="Ridge"/>
    <s v="Women"/>
    <s v="Medium"/>
    <n v="1619"/>
    <n v="2763"/>
    <n v="9"/>
    <n v="3"/>
    <s v="Rideline Power Bikes"/>
    <s v="Aisle 3-2"/>
    <s v="In Stock"/>
  </r>
  <r>
    <s v="E-BIKE-RIDGE-W-L"/>
    <s v="Women's Ridge Large"/>
    <x v="0"/>
    <x v="1"/>
    <s v="Ridge"/>
    <s v="Women"/>
    <s v="Large"/>
    <n v="1412"/>
    <n v="2548"/>
    <n v="5"/>
    <n v="2"/>
    <s v="Rideline Power Bikes"/>
    <s v="Aisle 3-5"/>
    <s v="In Stock"/>
  </r>
  <r>
    <s v="E-BIKE-SPARK-K-S"/>
    <s v="Kids' Spark Small"/>
    <x v="0"/>
    <x v="2"/>
    <s v="Spark"/>
    <s v="Kids"/>
    <s v="Small"/>
    <n v="867"/>
    <n v="1672"/>
    <n v="11"/>
    <n v="4"/>
    <s v="Rideline Power Bikes"/>
    <s v="Aisle 3-5"/>
    <s v="In Stock"/>
  </r>
  <r>
    <s v="E-BIKE-SPARK-K-M"/>
    <s v="Kids' Spark Medium"/>
    <x v="0"/>
    <x v="2"/>
    <s v="Spark"/>
    <s v="Kids"/>
    <s v="Medium"/>
    <n v="810"/>
    <n v="1561"/>
    <n v="12"/>
    <n v="4"/>
    <s v="Rideline Power Bikes"/>
    <s v="Aisle 2-3"/>
    <s v="In Stock"/>
  </r>
  <r>
    <s v="E-BIKE-SPARK-K-L"/>
    <s v="Kids' Spark Large"/>
    <x v="0"/>
    <x v="2"/>
    <s v="Spark"/>
    <s v="Kids"/>
    <s v="Large"/>
    <n v="905"/>
    <n v="1514"/>
    <n v="8"/>
    <n v="3"/>
    <s v="Rideline Power Bikes"/>
    <s v="Aisle 1-5"/>
    <s v="In Stock"/>
  </r>
  <r>
    <s v="ACC-HELMET-STA"/>
    <s v="Helmet Standard"/>
    <x v="1"/>
    <x v="3"/>
    <s v=""/>
    <s v=""/>
    <s v=""/>
    <n v="28"/>
    <n v="59"/>
    <n v="28"/>
    <n v="8"/>
    <s v="Trek"/>
    <s v="Aisle 5-1"/>
    <s v="In Stock"/>
  </r>
  <r>
    <s v="ACC-HELMET-TRA"/>
    <s v="Helmet Trail"/>
    <x v="1"/>
    <x v="3"/>
    <s v=""/>
    <s v=""/>
    <s v=""/>
    <n v="28"/>
    <n v="59"/>
    <n v="33"/>
    <n v="5"/>
    <s v="Specialized"/>
    <s v="Aisle 5-2"/>
    <s v="In Stock"/>
  </r>
  <r>
    <s v="ACC-HELMET-COM"/>
    <s v="Helmet Commuter"/>
    <x v="1"/>
    <x v="3"/>
    <s v=""/>
    <s v=""/>
    <s v=""/>
    <n v="28"/>
    <n v="59"/>
    <n v="12"/>
    <n v="15"/>
    <s v="Giro"/>
    <s v="Aisle 5-3"/>
    <s v="In Stock"/>
  </r>
  <r>
    <s v="ACC-HELMET-URB"/>
    <s v="Helmet Urban"/>
    <x v="1"/>
    <x v="3"/>
    <s v=""/>
    <s v=""/>
    <s v=""/>
    <n v="28"/>
    <n v="59"/>
    <n v="14"/>
    <n v="10"/>
    <s v="Bell"/>
    <s v="Aisle 5-4"/>
    <s v="In Stock"/>
  </r>
  <r>
    <s v="ACC-HELMET-DEL"/>
    <s v="Helmet Deluxe"/>
    <x v="1"/>
    <x v="3"/>
    <s v=""/>
    <s v=""/>
    <s v=""/>
    <n v="28"/>
    <n v="59"/>
    <n v="45"/>
    <n v="5"/>
    <s v="Topeak"/>
    <s v="Aisle 6-1"/>
    <s v="In Stock"/>
  </r>
  <r>
    <s v="ACC-HELMET-COM"/>
    <s v="Helmet Compact"/>
    <x v="1"/>
    <x v="3"/>
    <s v=""/>
    <s v=""/>
    <s v=""/>
    <n v="28"/>
    <n v="59"/>
    <n v="40"/>
    <n v="8"/>
    <s v="Park Tool"/>
    <s v="Aisle 6-2"/>
    <s v="In Stock"/>
  </r>
  <r>
    <s v="ACC-HELMET-BLA"/>
    <s v="Helmet - Black"/>
    <x v="1"/>
    <x v="3"/>
    <s v=""/>
    <s v=""/>
    <s v=""/>
    <n v="29"/>
    <n v="61"/>
    <n v="10"/>
    <n v="5"/>
    <s v="Lezyne"/>
    <s v="Aisle 6-3"/>
    <s v="In Stock"/>
  </r>
  <r>
    <s v="ACC-HELMET-WHI"/>
    <s v="Helmet - White"/>
    <x v="1"/>
    <x v="3"/>
    <s v=""/>
    <s v=""/>
    <s v=""/>
    <n v="29"/>
    <n v="61"/>
    <n v="35"/>
    <n v="12"/>
    <s v="Kryptonite"/>
    <s v="Aisle 6-4"/>
    <s v="In Stock"/>
  </r>
  <r>
    <s v="ACC-HELMET-RED"/>
    <s v="Helmet - Red"/>
    <x v="1"/>
    <x v="3"/>
    <s v=""/>
    <s v=""/>
    <s v=""/>
    <n v="29"/>
    <n v="61"/>
    <n v="12"/>
    <n v="8"/>
    <s v="ABUS"/>
    <s v="Aisle 7-1"/>
    <s v="In Stock"/>
  </r>
  <r>
    <s v="ACC-HELMET-BLU"/>
    <s v="Helmet - Blue"/>
    <x v="1"/>
    <x v="3"/>
    <s v=""/>
    <s v=""/>
    <s v=""/>
    <n v="29"/>
    <n v="61"/>
    <n v="13"/>
    <n v="15"/>
    <s v="Blackburn"/>
    <s v="Aisle 7-2"/>
    <s v="In Stock"/>
  </r>
  <r>
    <s v="ACC-HELMET-GRE"/>
    <s v="Helmet - Green"/>
    <x v="1"/>
    <x v="3"/>
    <s v=""/>
    <s v=""/>
    <s v=""/>
    <n v="29"/>
    <n v="61"/>
    <n v="35"/>
    <n v="5"/>
    <s v="CamelBak"/>
    <s v="Aisle 7-3"/>
    <s v="In Stock"/>
  </r>
  <r>
    <s v="ACC-HELMET-SIL"/>
    <s v="Helmet - Silver"/>
    <x v="1"/>
    <x v="3"/>
    <s v=""/>
    <s v=""/>
    <s v=""/>
    <n v="29"/>
    <n v="61"/>
    <n v="60"/>
    <n v="15"/>
    <s v="Garmin"/>
    <s v="Aisle 7-4"/>
    <s v="In Stock"/>
  </r>
  <r>
    <s v="ACC-LOCK-STA"/>
    <s v="U-Lock Standard"/>
    <x v="1"/>
    <x v="3"/>
    <s v=""/>
    <s v=""/>
    <s v=""/>
    <n v="18"/>
    <n v="39"/>
    <n v="15"/>
    <n v="8"/>
    <s v="Bontrager"/>
    <s v="Aisle 8-1"/>
    <s v="In Stock"/>
  </r>
  <r>
    <s v="ACC-LOCK-TRA"/>
    <s v="U-Lock Trail"/>
    <x v="1"/>
    <x v="3"/>
    <s v=""/>
    <s v=""/>
    <s v=""/>
    <n v="18"/>
    <n v="39"/>
    <n v="48"/>
    <n v="15"/>
    <s v="Shimano"/>
    <s v="Aisle 8-2"/>
    <s v="In Stock"/>
  </r>
  <r>
    <s v="ACC-LOCK-COM"/>
    <s v="U-Lock Commuter"/>
    <x v="1"/>
    <x v="3"/>
    <s v=""/>
    <s v=""/>
    <s v=""/>
    <n v="18"/>
    <n v="39"/>
    <n v="11"/>
    <n v="15"/>
    <s v="SRAM"/>
    <s v="Aisle 8-3"/>
    <s v="In Stock"/>
  </r>
  <r>
    <s v="ACC-LOCK-URB"/>
    <s v="U-Lock Urban"/>
    <x v="1"/>
    <x v="3"/>
    <s v=""/>
    <s v=""/>
    <s v=""/>
    <n v="18"/>
    <n v="39"/>
    <n v="45"/>
    <n v="12"/>
    <s v="Thule"/>
    <s v="Aisle 8-4"/>
    <s v="In Stock"/>
  </r>
  <r>
    <s v="ACC-LOCK-DEL"/>
    <s v="U-Lock Deluxe"/>
    <x v="1"/>
    <x v="3"/>
    <s v=""/>
    <s v=""/>
    <s v=""/>
    <n v="18"/>
    <n v="39"/>
    <n v="11"/>
    <n v="8"/>
    <s v="Ortlieb"/>
    <s v="Aisle 9-1"/>
    <s v="In Stock"/>
  </r>
  <r>
    <s v="ACC-LOCK-COM"/>
    <s v="U-Lock Compact"/>
    <x v="1"/>
    <x v="3"/>
    <s v=""/>
    <s v=""/>
    <s v=""/>
    <n v="18"/>
    <n v="39"/>
    <n v="10"/>
    <n v="15"/>
    <s v="RockShox"/>
    <s v="Aisle 9-2"/>
    <s v="In Stock"/>
  </r>
  <r>
    <s v="ACC-LOCK-BLA"/>
    <s v="U-Lock - Black"/>
    <x v="1"/>
    <x v="3"/>
    <s v=""/>
    <s v=""/>
    <s v=""/>
    <n v="19"/>
    <n v="41"/>
    <n v="16"/>
    <n v="10"/>
    <s v="Fox Racing"/>
    <s v="Aisle 9-3"/>
    <s v="In Stock"/>
  </r>
  <r>
    <s v="ACC-LOCK-WHI"/>
    <s v="U-Lock - White"/>
    <x v="1"/>
    <x v="3"/>
    <s v=""/>
    <s v=""/>
    <s v=""/>
    <n v="19"/>
    <n v="41"/>
    <n v="34"/>
    <n v="8"/>
    <s v="Continental"/>
    <s v="Aisle 9-4"/>
    <s v="In Stock"/>
  </r>
  <r>
    <s v="ACC-LOCK-RED"/>
    <s v="U-Lock - Red"/>
    <x v="1"/>
    <x v="3"/>
    <s v=""/>
    <s v=""/>
    <s v=""/>
    <n v="19"/>
    <n v="41"/>
    <n v="42"/>
    <n v="5"/>
    <s v="Trek"/>
    <s v="Aisle 10-1"/>
    <s v="In Stock"/>
  </r>
  <r>
    <s v="ACC-LOCK-BLU"/>
    <s v="U-Lock - Blue"/>
    <x v="1"/>
    <x v="3"/>
    <s v=""/>
    <s v=""/>
    <s v=""/>
    <n v="19"/>
    <n v="41"/>
    <n v="44"/>
    <n v="10"/>
    <s v="Specialized"/>
    <s v="Aisle 10-2"/>
    <s v="In Stock"/>
  </r>
  <r>
    <s v="ACC-LOCK-GRE"/>
    <s v="U-Lock - Green"/>
    <x v="1"/>
    <x v="3"/>
    <s v=""/>
    <s v=""/>
    <s v=""/>
    <n v="19"/>
    <n v="41"/>
    <n v="43"/>
    <n v="8"/>
    <s v="Giro"/>
    <s v="Aisle 10-3"/>
    <s v="In Stock"/>
  </r>
  <r>
    <s v="ACC-LOCK-SIL"/>
    <s v="U-Lock - Silver"/>
    <x v="1"/>
    <x v="3"/>
    <s v=""/>
    <s v=""/>
    <s v=""/>
    <n v="19"/>
    <n v="41"/>
    <n v="14"/>
    <n v="15"/>
    <s v="Bell"/>
    <s v="Aisle 10-4"/>
    <s v="In Stock"/>
  </r>
  <r>
    <s v="ACC-LIGHT-STA"/>
    <s v="LED Light Set Standard"/>
    <x v="1"/>
    <x v="3"/>
    <s v=""/>
    <s v=""/>
    <s v=""/>
    <n v="16"/>
    <n v="34"/>
    <n v="44"/>
    <n v="8"/>
    <s v="Topeak"/>
    <s v="Aisle 5-1"/>
    <s v="In Stock"/>
  </r>
  <r>
    <s v="ACC-LIGHT-TRA"/>
    <s v="LED Light Set Trail"/>
    <x v="1"/>
    <x v="3"/>
    <s v=""/>
    <s v=""/>
    <s v=""/>
    <n v="16"/>
    <n v="34"/>
    <n v="31"/>
    <n v="5"/>
    <s v="Park Tool"/>
    <s v="Aisle 5-2"/>
    <s v="In Stock"/>
  </r>
  <r>
    <s v="ACC-LIGHT-COM"/>
    <s v="LED Light Set Commuter"/>
    <x v="1"/>
    <x v="3"/>
    <s v=""/>
    <s v=""/>
    <s v=""/>
    <n v="16"/>
    <n v="34"/>
    <n v="43"/>
    <n v="5"/>
    <s v="Lezyne"/>
    <s v="Aisle 5-3"/>
    <s v="In Stock"/>
  </r>
  <r>
    <s v="ACC-LIGHT-URB"/>
    <s v="LED Light Set Urban"/>
    <x v="1"/>
    <x v="3"/>
    <s v=""/>
    <s v=""/>
    <s v=""/>
    <n v="16"/>
    <n v="34"/>
    <n v="44"/>
    <n v="5"/>
    <s v="Kryptonite"/>
    <s v="Aisle 5-4"/>
    <s v="In Stock"/>
  </r>
  <r>
    <s v="ACC-LIGHT-DEL"/>
    <s v="LED Light Set Deluxe"/>
    <x v="1"/>
    <x v="3"/>
    <s v=""/>
    <s v=""/>
    <s v=""/>
    <n v="16"/>
    <n v="34"/>
    <n v="47"/>
    <n v="8"/>
    <s v="ABUS"/>
    <s v="Aisle 6-1"/>
    <s v="In Stock"/>
  </r>
  <r>
    <s v="ACC-LIGHT-COM"/>
    <s v="LED Light Set Compact"/>
    <x v="1"/>
    <x v="3"/>
    <s v=""/>
    <s v=""/>
    <s v=""/>
    <n v="16"/>
    <n v="34"/>
    <n v="39"/>
    <n v="15"/>
    <s v="Blackburn"/>
    <s v="Aisle 6-2"/>
    <s v="In Stock"/>
  </r>
  <r>
    <s v="ACC-LIGHT-BLA"/>
    <s v="LED Light Set - Black"/>
    <x v="1"/>
    <x v="3"/>
    <s v=""/>
    <s v=""/>
    <s v=""/>
    <n v="17"/>
    <n v="36"/>
    <n v="35"/>
    <n v="10"/>
    <s v="CamelBak"/>
    <s v="Aisle 6-3"/>
    <s v="In Stock"/>
  </r>
  <r>
    <s v="ACC-LIGHT-WHI"/>
    <s v="LED Light Set - White"/>
    <x v="1"/>
    <x v="3"/>
    <s v=""/>
    <s v=""/>
    <s v=""/>
    <n v="17"/>
    <n v="36"/>
    <n v="37"/>
    <n v="15"/>
    <s v="Garmin"/>
    <s v="Aisle 6-4"/>
    <s v="In Stock"/>
  </r>
  <r>
    <s v="ACC-LIGHT-RED"/>
    <s v="LED Light Set - Red"/>
    <x v="1"/>
    <x v="3"/>
    <s v=""/>
    <s v=""/>
    <s v=""/>
    <n v="17"/>
    <n v="36"/>
    <n v="37"/>
    <n v="10"/>
    <s v="Bontrager"/>
    <s v="Aisle 7-1"/>
    <s v="In Stock"/>
  </r>
  <r>
    <s v="ACC-LIGHT-BLU"/>
    <s v="LED Light Set - Blue"/>
    <x v="1"/>
    <x v="3"/>
    <s v=""/>
    <s v=""/>
    <s v=""/>
    <n v="17"/>
    <n v="36"/>
    <n v="27"/>
    <n v="8"/>
    <s v="Shimano"/>
    <s v="Aisle 7-2"/>
    <s v="In Stock"/>
  </r>
  <r>
    <s v="ACC-LIGHT-GRE"/>
    <s v="LED Light Set - Green"/>
    <x v="1"/>
    <x v="3"/>
    <s v=""/>
    <s v=""/>
    <s v=""/>
    <n v="17"/>
    <n v="36"/>
    <n v="58"/>
    <n v="8"/>
    <s v="SRAM"/>
    <s v="Aisle 7-3"/>
    <s v="In Stock"/>
  </r>
  <r>
    <s v="ACC-LIGHT-SIL"/>
    <s v="LED Light Set - Silver"/>
    <x v="1"/>
    <x v="3"/>
    <s v=""/>
    <s v=""/>
    <s v=""/>
    <n v="17"/>
    <n v="36"/>
    <n v="52"/>
    <n v="8"/>
    <s v="Thule"/>
    <s v="Aisle 7-4"/>
    <s v="In Stock"/>
  </r>
  <r>
    <s v="ACC-PUMP-STA"/>
    <s v="Mini Pump Standard"/>
    <x v="1"/>
    <x v="3"/>
    <s v=""/>
    <s v=""/>
    <s v=""/>
    <n v="9"/>
    <n v="22"/>
    <n v="13"/>
    <n v="15"/>
    <s v="Ortlieb"/>
    <s v="Aisle 8-1"/>
    <s v="In Stock"/>
  </r>
  <r>
    <s v="ACC-PUMP-TRA"/>
    <s v="Mini Pump Trail"/>
    <x v="1"/>
    <x v="3"/>
    <s v=""/>
    <s v=""/>
    <s v=""/>
    <n v="9"/>
    <n v="22"/>
    <n v="27"/>
    <n v="15"/>
    <s v="RockShox"/>
    <s v="Aisle 8-2"/>
    <s v="In Stock"/>
  </r>
  <r>
    <s v="ACC-PUMP-COM"/>
    <s v="Mini Pump Commuter"/>
    <x v="1"/>
    <x v="3"/>
    <s v=""/>
    <s v=""/>
    <s v=""/>
    <n v="9"/>
    <n v="22"/>
    <n v="39"/>
    <n v="10"/>
    <s v="Fox Racing"/>
    <s v="Aisle 8-3"/>
    <s v="In Stock"/>
  </r>
  <r>
    <s v="ACC-PUMP-URB"/>
    <s v="Mini Pump Urban"/>
    <x v="1"/>
    <x v="3"/>
    <s v=""/>
    <s v=""/>
    <s v=""/>
    <n v="9"/>
    <n v="22"/>
    <n v="54"/>
    <n v="12"/>
    <s v="Continental"/>
    <s v="Aisle 8-4"/>
    <s v="In Stock"/>
  </r>
  <r>
    <s v="ACC-PUMP-DEL"/>
    <s v="Mini Pump Deluxe"/>
    <x v="1"/>
    <x v="3"/>
    <s v=""/>
    <s v=""/>
    <s v=""/>
    <n v="9"/>
    <n v="22"/>
    <n v="26"/>
    <n v="15"/>
    <s v="Trek"/>
    <s v="Aisle 9-1"/>
    <s v="In Stock"/>
  </r>
  <r>
    <s v="ACC-PUMP-COM"/>
    <s v="Mini Pump Compact"/>
    <x v="1"/>
    <x v="3"/>
    <s v=""/>
    <s v=""/>
    <s v=""/>
    <n v="9"/>
    <n v="22"/>
    <n v="12"/>
    <n v="5"/>
    <s v="Specialized"/>
    <s v="Aisle 9-2"/>
    <s v="In Stock"/>
  </r>
  <r>
    <s v="ACC-PUMP-BLA"/>
    <s v="Mini Pump - Black"/>
    <x v="1"/>
    <x v="3"/>
    <s v=""/>
    <s v=""/>
    <s v=""/>
    <n v="10"/>
    <n v="24"/>
    <n v="40"/>
    <n v="12"/>
    <s v="Giro"/>
    <s v="Aisle 9-3"/>
    <s v="In Stock"/>
  </r>
  <r>
    <s v="ACC-PUMP-WHI"/>
    <s v="Mini Pump - White"/>
    <x v="1"/>
    <x v="3"/>
    <s v=""/>
    <s v=""/>
    <s v=""/>
    <n v="10"/>
    <n v="24"/>
    <n v="18"/>
    <n v="10"/>
    <s v="Bell"/>
    <s v="Aisle 9-4"/>
    <s v="In Stock"/>
  </r>
  <r>
    <s v="ACC-PUMP-RED"/>
    <s v="Mini Pump - Red"/>
    <x v="1"/>
    <x v="3"/>
    <s v=""/>
    <s v=""/>
    <s v=""/>
    <n v="10"/>
    <n v="24"/>
    <n v="17"/>
    <n v="12"/>
    <s v="Topeak"/>
    <s v="Aisle 10-1"/>
    <s v="In Stock"/>
  </r>
  <r>
    <s v="ACC-PUMP-BLU"/>
    <s v="Mini Pump - Blue"/>
    <x v="1"/>
    <x v="3"/>
    <s v=""/>
    <s v=""/>
    <s v=""/>
    <n v="10"/>
    <n v="24"/>
    <n v="34"/>
    <n v="5"/>
    <s v="Park Tool"/>
    <s v="Aisle 10-2"/>
    <s v="In Stock"/>
  </r>
  <r>
    <s v="ACC-PUMP-GRE"/>
    <s v="Mini Pump - Green"/>
    <x v="1"/>
    <x v="3"/>
    <s v=""/>
    <s v=""/>
    <s v=""/>
    <n v="10"/>
    <n v="24"/>
    <n v="50"/>
    <n v="5"/>
    <s v="Lezyne"/>
    <s v="Aisle 10-3"/>
    <s v="In Stock"/>
  </r>
  <r>
    <s v="ACC-PUMP-SIL"/>
    <s v="Mini Pump - Silver"/>
    <x v="1"/>
    <x v="3"/>
    <s v=""/>
    <s v=""/>
    <s v=""/>
    <n v="10"/>
    <n v="24"/>
    <n v="56"/>
    <n v="15"/>
    <s v="Kryptonite"/>
    <s v="Aisle 10-4"/>
    <s v="In Stock"/>
  </r>
  <r>
    <s v="ACC-BAG-STA"/>
    <s v="Pannier Bag Standard"/>
    <x v="1"/>
    <x v="3"/>
    <s v=""/>
    <s v=""/>
    <s v=""/>
    <n v="24"/>
    <n v="49"/>
    <n v="44"/>
    <n v="10"/>
    <s v="ABUS"/>
    <s v="Aisle 5-1"/>
    <s v="In Stock"/>
  </r>
  <r>
    <s v="ACC-BAG-TRA"/>
    <s v="Pannier Bag Trail"/>
    <x v="1"/>
    <x v="3"/>
    <s v=""/>
    <s v=""/>
    <s v=""/>
    <n v="24"/>
    <n v="49"/>
    <n v="29"/>
    <n v="10"/>
    <s v="Blackburn"/>
    <s v="Aisle 5-2"/>
    <s v="In Stock"/>
  </r>
  <r>
    <s v="ACC-BAG-COM"/>
    <s v="Pannier Bag Commuter"/>
    <x v="1"/>
    <x v="3"/>
    <s v=""/>
    <s v=""/>
    <s v=""/>
    <n v="24"/>
    <n v="49"/>
    <n v="46"/>
    <n v="12"/>
    <s v="CamelBak"/>
    <s v="Aisle 5-3"/>
    <s v="In Stock"/>
  </r>
  <r>
    <s v="ACC-BAG-URB"/>
    <s v="Pannier Bag Urban"/>
    <x v="1"/>
    <x v="3"/>
    <s v=""/>
    <s v=""/>
    <s v=""/>
    <n v="24"/>
    <n v="49"/>
    <n v="45"/>
    <n v="12"/>
    <s v="Garmin"/>
    <s v="Aisle 5-4"/>
    <s v="In Stock"/>
  </r>
  <r>
    <s v="ACC-BAG-DEL"/>
    <s v="Pannier Bag Deluxe"/>
    <x v="1"/>
    <x v="3"/>
    <s v=""/>
    <s v=""/>
    <s v=""/>
    <n v="24"/>
    <n v="49"/>
    <n v="12"/>
    <n v="5"/>
    <s v="Bontrager"/>
    <s v="Aisle 6-1"/>
    <s v="In Stock"/>
  </r>
  <r>
    <s v="ACC-BAG-COM"/>
    <s v="Pannier Bag Compact"/>
    <x v="1"/>
    <x v="3"/>
    <s v=""/>
    <s v=""/>
    <s v=""/>
    <n v="24"/>
    <n v="49"/>
    <n v="25"/>
    <n v="12"/>
    <s v="Shimano"/>
    <s v="Aisle 6-2"/>
    <s v="In Stock"/>
  </r>
  <r>
    <s v="ACC-BAG-BLA"/>
    <s v="Pannier Bag - Black"/>
    <x v="1"/>
    <x v="3"/>
    <s v=""/>
    <s v=""/>
    <s v=""/>
    <n v="25"/>
    <n v="51"/>
    <n v="52"/>
    <n v="5"/>
    <s v="SRAM"/>
    <s v="Aisle 6-3"/>
    <s v="In Stock"/>
  </r>
  <r>
    <s v="ACC-BAG-WHI"/>
    <s v="Pannier Bag - White"/>
    <x v="1"/>
    <x v="3"/>
    <s v=""/>
    <s v=""/>
    <s v=""/>
    <n v="25"/>
    <n v="51"/>
    <n v="11"/>
    <n v="10"/>
    <s v="Thule"/>
    <s v="Aisle 6-4"/>
    <s v="In Stock"/>
  </r>
  <r>
    <s v="ACC-BAG-RED"/>
    <s v="Pannier Bag - Red"/>
    <x v="1"/>
    <x v="3"/>
    <s v=""/>
    <s v=""/>
    <s v=""/>
    <n v="25"/>
    <n v="51"/>
    <n v="49"/>
    <n v="15"/>
    <s v="Ortlieb"/>
    <s v="Aisle 7-1"/>
    <s v="In Stock"/>
  </r>
  <r>
    <s v="ACC-BAG-BLU"/>
    <s v="Pannier Bag - Blue"/>
    <x v="1"/>
    <x v="3"/>
    <s v=""/>
    <s v=""/>
    <s v=""/>
    <n v="25"/>
    <n v="51"/>
    <n v="51"/>
    <n v="12"/>
    <s v="RockShox"/>
    <s v="Aisle 7-2"/>
    <s v="In Stock"/>
  </r>
  <r>
    <s v="ACC-BAG-GRE"/>
    <s v="Pannier Bag - Green"/>
    <x v="1"/>
    <x v="3"/>
    <s v=""/>
    <s v=""/>
    <s v=""/>
    <n v="25"/>
    <n v="51"/>
    <n v="26"/>
    <n v="12"/>
    <s v="Fox Racing"/>
    <s v="Aisle 7-3"/>
    <s v="In Stock"/>
  </r>
  <r>
    <s v="ACC-BAG-SIL"/>
    <s v="Pannier Bag - Silver"/>
    <x v="1"/>
    <x v="3"/>
    <s v=""/>
    <s v=""/>
    <s v=""/>
    <n v="25"/>
    <n v="51"/>
    <n v="50"/>
    <n v="10"/>
    <s v="Continental"/>
    <s v="Aisle 7-4"/>
    <s v="In Stock"/>
  </r>
  <r>
    <s v="ACC-RACK-STA"/>
    <s v="Rear Cargo Rack Standard"/>
    <x v="1"/>
    <x v="3"/>
    <s v=""/>
    <s v=""/>
    <s v=""/>
    <n v="22"/>
    <n v="46"/>
    <n v="9"/>
    <n v="12"/>
    <s v="Trek"/>
    <s v="Aisle 8-1"/>
    <s v="In Stock"/>
  </r>
  <r>
    <s v="ACC-RACK-TRA"/>
    <s v="Rear Cargo Rack Trail"/>
    <x v="1"/>
    <x v="3"/>
    <s v=""/>
    <s v=""/>
    <s v=""/>
    <n v="22"/>
    <n v="46"/>
    <n v="30"/>
    <n v="8"/>
    <s v="Specialized"/>
    <s v="Aisle 8-2"/>
    <s v="In Stock"/>
  </r>
  <r>
    <s v="ACC-RACK-COM"/>
    <s v="Rear Cargo Rack Commuter"/>
    <x v="1"/>
    <x v="3"/>
    <s v=""/>
    <s v=""/>
    <s v=""/>
    <n v="22"/>
    <n v="46"/>
    <n v="47"/>
    <n v="5"/>
    <s v="Giro"/>
    <s v="Aisle 8-3"/>
    <s v="In Stock"/>
  </r>
  <r>
    <s v="ACC-RACK-URB"/>
    <s v="Rear Cargo Rack Urban"/>
    <x v="1"/>
    <x v="3"/>
    <s v=""/>
    <s v=""/>
    <s v=""/>
    <n v="22"/>
    <n v="46"/>
    <n v="39"/>
    <n v="5"/>
    <s v="Bell"/>
    <s v="Aisle 8-4"/>
    <s v="In Stock"/>
  </r>
  <r>
    <s v="ACC-RACK-DEL"/>
    <s v="Rear Cargo Rack Deluxe"/>
    <x v="1"/>
    <x v="3"/>
    <s v=""/>
    <s v=""/>
    <s v=""/>
    <n v="22"/>
    <n v="46"/>
    <n v="21"/>
    <n v="10"/>
    <s v="Topeak"/>
    <s v="Aisle 9-1"/>
    <s v="In Stock"/>
  </r>
  <r>
    <s v="ACC-RACK-COM"/>
    <s v="Rear Cargo Rack Compact"/>
    <x v="1"/>
    <x v="3"/>
    <s v=""/>
    <s v=""/>
    <s v=""/>
    <n v="22"/>
    <n v="46"/>
    <n v="16"/>
    <n v="8"/>
    <s v="Park Tool"/>
    <s v="Aisle 9-2"/>
    <s v="In Stock"/>
  </r>
  <r>
    <s v="ACC-RACK-BLA"/>
    <s v="Rear Cargo Rack - Black"/>
    <x v="1"/>
    <x v="3"/>
    <s v=""/>
    <s v=""/>
    <s v=""/>
    <n v="23"/>
    <n v="48"/>
    <n v="33"/>
    <n v="12"/>
    <s v="Lezyne"/>
    <s v="Aisle 9-3"/>
    <s v="In Stock"/>
  </r>
  <r>
    <s v="ACC-RACK-WHI"/>
    <s v="Rear Cargo Rack - White"/>
    <x v="1"/>
    <x v="3"/>
    <s v=""/>
    <s v=""/>
    <s v=""/>
    <n v="23"/>
    <n v="48"/>
    <n v="39"/>
    <n v="5"/>
    <s v="Kryptonite"/>
    <s v="Aisle 9-4"/>
    <s v="In Stock"/>
  </r>
  <r>
    <s v="ACC-RACK-RED"/>
    <s v="Rear Cargo Rack - Red"/>
    <x v="1"/>
    <x v="3"/>
    <s v=""/>
    <s v=""/>
    <s v=""/>
    <n v="23"/>
    <n v="48"/>
    <n v="18"/>
    <n v="12"/>
    <s v="ABUS"/>
    <s v="Aisle 10-1"/>
    <s v="In Stock"/>
  </r>
  <r>
    <s v="ACC-RACK-BLU"/>
    <s v="Rear Cargo Rack - Blue"/>
    <x v="1"/>
    <x v="3"/>
    <s v=""/>
    <s v=""/>
    <s v=""/>
    <n v="23"/>
    <n v="48"/>
    <n v="33"/>
    <n v="15"/>
    <s v="Blackburn"/>
    <s v="Aisle 10-2"/>
    <s v="In Stock"/>
  </r>
  <r>
    <s v="ACC-RACK-GRE"/>
    <s v="Rear Cargo Rack - Green"/>
    <x v="1"/>
    <x v="3"/>
    <s v=""/>
    <s v=""/>
    <s v=""/>
    <n v="23"/>
    <n v="48"/>
    <n v="25"/>
    <n v="8"/>
    <s v="CamelBak"/>
    <s v="Aisle 10-3"/>
    <s v="In Stock"/>
  </r>
  <r>
    <s v="ACC-RACK-SIL"/>
    <s v="Rear Cargo Rack - Silver"/>
    <x v="1"/>
    <x v="3"/>
    <s v=""/>
    <s v=""/>
    <s v=""/>
    <n v="23"/>
    <n v="48"/>
    <n v="60"/>
    <n v="12"/>
    <s v="Garmin"/>
    <s v="Aisle 10-4"/>
    <s v="In Stock"/>
  </r>
  <r>
    <s v="ACC-CAGE-STA"/>
    <s v="Bottle Cage Standard"/>
    <x v="1"/>
    <x v="3"/>
    <s v=""/>
    <s v=""/>
    <s v=""/>
    <n v="5"/>
    <n v="14"/>
    <n v="43"/>
    <n v="10"/>
    <s v="Bontrager"/>
    <s v="Aisle 5-1"/>
    <s v="In Stock"/>
  </r>
  <r>
    <s v="ACC-CAGE-TRA"/>
    <s v="Bottle Cage Trail"/>
    <x v="1"/>
    <x v="3"/>
    <s v=""/>
    <s v=""/>
    <s v=""/>
    <n v="5"/>
    <n v="14"/>
    <n v="53"/>
    <n v="12"/>
    <s v="Shimano"/>
    <s v="Aisle 5-2"/>
    <s v="In Stock"/>
  </r>
  <r>
    <s v="ACC-CAGE-COM"/>
    <s v="Bottle Cage Commuter"/>
    <x v="1"/>
    <x v="3"/>
    <s v=""/>
    <s v=""/>
    <s v=""/>
    <n v="5"/>
    <n v="14"/>
    <n v="30"/>
    <n v="12"/>
    <s v="SRAM"/>
    <s v="Aisle 5-3"/>
    <s v="In Stock"/>
  </r>
  <r>
    <s v="ACC-CAGE-URB"/>
    <s v="Bottle Cage Urban"/>
    <x v="1"/>
    <x v="3"/>
    <s v=""/>
    <s v=""/>
    <s v=""/>
    <n v="5"/>
    <n v="14"/>
    <n v="22"/>
    <n v="8"/>
    <s v="Thule"/>
    <s v="Aisle 5-4"/>
    <s v="In Stock"/>
  </r>
  <r>
    <s v="ACC-CAGE-DEL"/>
    <s v="Bottle Cage Deluxe"/>
    <x v="1"/>
    <x v="3"/>
    <s v=""/>
    <s v=""/>
    <s v=""/>
    <n v="5"/>
    <n v="14"/>
    <n v="13"/>
    <n v="8"/>
    <s v="Ortlieb"/>
    <s v="Aisle 6-1"/>
    <s v="In Stock"/>
  </r>
  <r>
    <s v="ACC-CAGE-COM"/>
    <s v="Bottle Cage Compact"/>
    <x v="1"/>
    <x v="3"/>
    <s v=""/>
    <s v=""/>
    <s v=""/>
    <n v="5"/>
    <n v="14"/>
    <n v="17"/>
    <n v="8"/>
    <s v="RockShox"/>
    <s v="Aisle 6-2"/>
    <s v="In Stock"/>
  </r>
  <r>
    <s v="ACC-CAGE-BLA"/>
    <s v="Bottle Cage - Black"/>
    <x v="1"/>
    <x v="3"/>
    <s v=""/>
    <s v=""/>
    <s v=""/>
    <n v="6"/>
    <n v="16"/>
    <n v="50"/>
    <n v="8"/>
    <s v="Fox Racing"/>
    <s v="Aisle 6-3"/>
    <s v="In Stock"/>
  </r>
  <r>
    <s v="ACC-CAGE-WHI"/>
    <s v="Bottle Cage - White"/>
    <x v="1"/>
    <x v="3"/>
    <s v=""/>
    <s v=""/>
    <s v=""/>
    <n v="6"/>
    <n v="16"/>
    <n v="8"/>
    <n v="12"/>
    <s v="Continental"/>
    <s v="Aisle 6-4"/>
    <s v="In Stock"/>
  </r>
  <r>
    <s v="ACC-CAGE-RED"/>
    <s v="Bottle Cage - Red"/>
    <x v="1"/>
    <x v="3"/>
    <s v=""/>
    <s v=""/>
    <s v=""/>
    <n v="6"/>
    <n v="16"/>
    <n v="45"/>
    <n v="8"/>
    <s v="Trek"/>
    <s v="Aisle 7-1"/>
    <s v="In Stock"/>
  </r>
  <r>
    <s v="ACC-CAGE-BLU"/>
    <s v="Bottle Cage - Blue"/>
    <x v="1"/>
    <x v="3"/>
    <s v=""/>
    <s v=""/>
    <s v=""/>
    <n v="6"/>
    <n v="16"/>
    <n v="24"/>
    <n v="10"/>
    <s v="Specialized"/>
    <s v="Aisle 7-2"/>
    <s v="In Stock"/>
  </r>
  <r>
    <s v="ACC-CAGE-GRE"/>
    <s v="Bottle Cage - Green"/>
    <x v="1"/>
    <x v="3"/>
    <s v=""/>
    <s v=""/>
    <s v=""/>
    <n v="6"/>
    <n v="16"/>
    <n v="8"/>
    <n v="8"/>
    <s v="Giro"/>
    <s v="Aisle 7-3"/>
    <s v="In Stock"/>
  </r>
  <r>
    <s v="ACC-CAGE-SIL"/>
    <s v="Bottle Cage - Silver"/>
    <x v="1"/>
    <x v="3"/>
    <s v=""/>
    <s v=""/>
    <s v=""/>
    <n v="6"/>
    <n v="16"/>
    <n v="34"/>
    <n v="15"/>
    <s v="Bell"/>
    <s v="Aisle 7-4"/>
    <s v="In Stock"/>
  </r>
  <r>
    <s v="ACC-FENDER-STA"/>
    <s v="Fender Set Standard"/>
    <x v="1"/>
    <x v="3"/>
    <s v=""/>
    <s v=""/>
    <s v=""/>
    <n v="14"/>
    <n v="32"/>
    <n v="31"/>
    <n v="15"/>
    <s v="Topeak"/>
    <s v="Aisle 8-1"/>
    <s v="In Stock"/>
  </r>
  <r>
    <s v="ACC-FENDER-TRA"/>
    <s v="Fender Set Trail"/>
    <x v="1"/>
    <x v="3"/>
    <s v=""/>
    <s v=""/>
    <s v=""/>
    <n v="14"/>
    <n v="32"/>
    <n v="44"/>
    <n v="10"/>
    <s v="Park Tool"/>
    <s v="Aisle 8-2"/>
    <s v="In Stock"/>
  </r>
  <r>
    <s v="ACC-FENDER-COM"/>
    <s v="Fender Set Commuter"/>
    <x v="1"/>
    <x v="3"/>
    <s v=""/>
    <s v=""/>
    <s v=""/>
    <n v="14"/>
    <n v="32"/>
    <n v="16"/>
    <n v="15"/>
    <s v="Lezyne"/>
    <s v="Aisle 8-3"/>
    <s v="In Stock"/>
  </r>
  <r>
    <s v="ACC-FENDER-URB"/>
    <s v="Fender Set Urban"/>
    <x v="1"/>
    <x v="3"/>
    <s v=""/>
    <s v=""/>
    <s v=""/>
    <n v="14"/>
    <n v="32"/>
    <n v="47"/>
    <n v="5"/>
    <s v="Kryptonite"/>
    <s v="Aisle 8-4"/>
    <s v="In Stock"/>
  </r>
  <r>
    <s v="ACC-FENDER-DEL"/>
    <s v="Fender Set Deluxe"/>
    <x v="1"/>
    <x v="3"/>
    <s v=""/>
    <s v=""/>
    <s v=""/>
    <n v="14"/>
    <n v="32"/>
    <n v="37"/>
    <n v="15"/>
    <s v="ABUS"/>
    <s v="Aisle 9-1"/>
    <s v="In Stock"/>
  </r>
  <r>
    <s v="ACC-FENDER-COM"/>
    <s v="Fender Set Compact"/>
    <x v="1"/>
    <x v="3"/>
    <s v=""/>
    <s v=""/>
    <s v=""/>
    <n v="14"/>
    <n v="32"/>
    <n v="33"/>
    <n v="12"/>
    <s v="Blackburn"/>
    <s v="Aisle 9-2"/>
    <s v="In Stock"/>
  </r>
  <r>
    <s v="ACC-FENDER-BLA"/>
    <s v="Fender Set - Black"/>
    <x v="1"/>
    <x v="3"/>
    <s v=""/>
    <s v=""/>
    <s v=""/>
    <n v="15"/>
    <n v="34"/>
    <n v="33"/>
    <n v="12"/>
    <s v="CamelBak"/>
    <s v="Aisle 9-3"/>
    <s v="In Stock"/>
  </r>
  <r>
    <s v="ACC-FENDER-WHI"/>
    <s v="Fender Set - White"/>
    <x v="1"/>
    <x v="3"/>
    <s v=""/>
    <s v=""/>
    <s v=""/>
    <n v="15"/>
    <n v="34"/>
    <n v="14"/>
    <n v="12"/>
    <s v="Garmin"/>
    <s v="Aisle 9-4"/>
    <s v="In Stock"/>
  </r>
  <r>
    <s v="ACC-FENDER-RED"/>
    <s v="Fender Set - Red"/>
    <x v="1"/>
    <x v="3"/>
    <s v=""/>
    <s v=""/>
    <s v=""/>
    <n v="15"/>
    <n v="34"/>
    <n v="48"/>
    <n v="12"/>
    <s v="Bontrager"/>
    <s v="Aisle 10-1"/>
    <s v="In Stock"/>
  </r>
  <r>
    <s v="ACC-FENDER-BLU"/>
    <s v="Fender Set - Blue"/>
    <x v="1"/>
    <x v="3"/>
    <s v=""/>
    <s v=""/>
    <s v=""/>
    <n v="15"/>
    <n v="34"/>
    <n v="11"/>
    <n v="8"/>
    <s v="Shimano"/>
    <s v="Aisle 10-2"/>
    <s v="In Stock"/>
  </r>
  <r>
    <s v="ACC-FENDER-GRE"/>
    <s v="Fender Set - Green"/>
    <x v="1"/>
    <x v="3"/>
    <s v=""/>
    <s v=""/>
    <s v=""/>
    <n v="15"/>
    <n v="34"/>
    <n v="12"/>
    <n v="8"/>
    <s v="SRAM"/>
    <s v="Aisle 10-3"/>
    <s v="In Stock"/>
  </r>
  <r>
    <s v="ACC-FENDER-SIL"/>
    <s v="Fender Set - Silver"/>
    <x v="1"/>
    <x v="3"/>
    <s v=""/>
    <s v=""/>
    <s v=""/>
    <n v="15"/>
    <n v="34"/>
    <n v="36"/>
    <n v="8"/>
    <s v="Thule"/>
    <s v="Aisle 10-4"/>
    <s v="In Stock"/>
  </r>
  <r>
    <s v="ACC-MIRROR-STA"/>
    <s v="Handlebar Mirror Standard"/>
    <x v="1"/>
    <x v="3"/>
    <s v=""/>
    <s v=""/>
    <s v=""/>
    <n v="7"/>
    <n v="19"/>
    <n v="15"/>
    <n v="10"/>
    <s v="Ortlieb"/>
    <s v="Aisle 5-1"/>
    <s v="In Stock"/>
  </r>
  <r>
    <s v="ACC-MIRROR-TRA"/>
    <s v="Handlebar Mirror Trail"/>
    <x v="1"/>
    <x v="3"/>
    <s v=""/>
    <s v=""/>
    <s v=""/>
    <n v="7"/>
    <n v="19"/>
    <n v="46"/>
    <n v="5"/>
    <s v="RockShox"/>
    <s v="Aisle 5-2"/>
    <s v="In Stock"/>
  </r>
  <r>
    <s v="ACC-MIRROR-COM"/>
    <s v="Handlebar Mirror Commuter"/>
    <x v="1"/>
    <x v="3"/>
    <s v=""/>
    <s v=""/>
    <s v=""/>
    <n v="7"/>
    <n v="19"/>
    <n v="14"/>
    <n v="5"/>
    <s v="Fox Racing"/>
    <s v="Aisle 5-3"/>
    <s v="In Stock"/>
  </r>
  <r>
    <s v="ACC-MIRROR-URB"/>
    <s v="Handlebar Mirror Urban"/>
    <x v="1"/>
    <x v="3"/>
    <s v=""/>
    <s v=""/>
    <s v=""/>
    <n v="7"/>
    <n v="19"/>
    <n v="44"/>
    <n v="8"/>
    <s v="Continental"/>
    <s v="Aisle 5-4"/>
    <s v="In Stock"/>
  </r>
  <r>
    <s v="ACC-MIRROR-DEL"/>
    <s v="Handlebar Mirror Deluxe"/>
    <x v="1"/>
    <x v="3"/>
    <s v=""/>
    <s v=""/>
    <s v=""/>
    <n v="7"/>
    <n v="19"/>
    <n v="42"/>
    <n v="5"/>
    <s v="Trek"/>
    <s v="Aisle 6-1"/>
    <s v="In Stock"/>
  </r>
  <r>
    <s v="ACC-MIRROR-COM"/>
    <s v="Handlebar Mirror Compact"/>
    <x v="1"/>
    <x v="3"/>
    <s v=""/>
    <s v=""/>
    <s v=""/>
    <n v="7"/>
    <n v="19"/>
    <n v="31"/>
    <n v="15"/>
    <s v="Specialized"/>
    <s v="Aisle 6-2"/>
    <s v="In Stock"/>
  </r>
  <r>
    <s v="ACC-MIRROR-BLA"/>
    <s v="Handlebar Mirror - Black"/>
    <x v="1"/>
    <x v="3"/>
    <s v=""/>
    <s v=""/>
    <s v=""/>
    <n v="8"/>
    <n v="21"/>
    <n v="9"/>
    <n v="5"/>
    <s v="Giro"/>
    <s v="Aisle 6-3"/>
    <s v="In Stock"/>
  </r>
  <r>
    <s v="ACC-MIRROR-WHI"/>
    <s v="Handlebar Mirror - White"/>
    <x v="1"/>
    <x v="3"/>
    <s v=""/>
    <s v=""/>
    <s v=""/>
    <n v="8"/>
    <n v="21"/>
    <n v="21"/>
    <n v="15"/>
    <s v="Bell"/>
    <s v="Aisle 6-4"/>
    <s v="In Stock"/>
  </r>
  <r>
    <s v="ACC-MIRROR-RED"/>
    <s v="Handlebar Mirror - Red"/>
    <x v="1"/>
    <x v="3"/>
    <s v=""/>
    <s v=""/>
    <s v=""/>
    <n v="8"/>
    <n v="21"/>
    <n v="32"/>
    <n v="8"/>
    <s v="Topeak"/>
    <s v="Aisle 7-1"/>
    <s v="In Stock"/>
  </r>
  <r>
    <s v="ACC-MIRROR-BLU"/>
    <s v="Handlebar Mirror - Blue"/>
    <x v="1"/>
    <x v="3"/>
    <s v=""/>
    <s v=""/>
    <s v=""/>
    <n v="8"/>
    <n v="21"/>
    <n v="48"/>
    <n v="10"/>
    <s v="Park Tool"/>
    <s v="Aisle 7-2"/>
    <s v="In Stock"/>
  </r>
  <r>
    <s v="ACC-MIRROR-GRE"/>
    <s v="Handlebar Mirror - Green"/>
    <x v="1"/>
    <x v="3"/>
    <s v=""/>
    <s v=""/>
    <s v=""/>
    <n v="8"/>
    <n v="21"/>
    <n v="30"/>
    <n v="15"/>
    <s v="Lezyne"/>
    <s v="Aisle 7-3"/>
    <s v="In Stock"/>
  </r>
  <r>
    <s v="ACC-MIRROR-SIL"/>
    <s v="Handlebar Mirror - Silver"/>
    <x v="1"/>
    <x v="3"/>
    <s v=""/>
    <s v=""/>
    <s v=""/>
    <n v="8"/>
    <n v="21"/>
    <n v="31"/>
    <n v="12"/>
    <s v="Kryptonite"/>
    <s v="Aisle 7-4"/>
    <s v="In Stock"/>
  </r>
  <r>
    <s v="ACC-MOUNT-STA"/>
    <s v="Phone Mount Standard"/>
    <x v="1"/>
    <x v="3"/>
    <s v=""/>
    <s v=""/>
    <s v=""/>
    <n v="8"/>
    <n v="21"/>
    <n v="15"/>
    <n v="5"/>
    <s v="ABUS"/>
    <s v="Aisle 8-1"/>
    <s v="In Stock"/>
  </r>
  <r>
    <s v="ACC-MOUNT-TRA"/>
    <s v="Phone Mount Trail"/>
    <x v="1"/>
    <x v="3"/>
    <s v=""/>
    <s v=""/>
    <s v=""/>
    <n v="8"/>
    <n v="21"/>
    <n v="39"/>
    <n v="12"/>
    <s v="Blackburn"/>
    <s v="Aisle 8-2"/>
    <s v="In Stock"/>
  </r>
  <r>
    <s v="ACC-MOUNT-COM"/>
    <s v="Phone Mount Commuter"/>
    <x v="1"/>
    <x v="3"/>
    <s v=""/>
    <s v=""/>
    <s v=""/>
    <n v="8"/>
    <n v="21"/>
    <n v="38"/>
    <n v="12"/>
    <s v="CamelBak"/>
    <s v="Aisle 8-3"/>
    <s v="In Stock"/>
  </r>
  <r>
    <s v="ACC-MOUNT-URB"/>
    <s v="Phone Mount Urban"/>
    <x v="1"/>
    <x v="3"/>
    <s v=""/>
    <s v=""/>
    <s v=""/>
    <n v="8"/>
    <n v="21"/>
    <n v="27"/>
    <n v="5"/>
    <s v="Garmin"/>
    <s v="Aisle 8-4"/>
    <s v="In Stock"/>
  </r>
  <r>
    <s v="ACC-MOUNT-DEL"/>
    <s v="Phone Mount Deluxe"/>
    <x v="1"/>
    <x v="3"/>
    <s v=""/>
    <s v=""/>
    <s v=""/>
    <n v="8"/>
    <n v="21"/>
    <n v="17"/>
    <n v="5"/>
    <s v="Bontrager"/>
    <s v="Aisle 9-1"/>
    <s v="In Stock"/>
  </r>
  <r>
    <s v="ACC-MOUNT-COM"/>
    <s v="Phone Mount Compact"/>
    <x v="1"/>
    <x v="3"/>
    <s v=""/>
    <s v=""/>
    <s v=""/>
    <n v="8"/>
    <n v="21"/>
    <n v="55"/>
    <n v="10"/>
    <s v="Shimano"/>
    <s v="Aisle 9-2"/>
    <s v="In Stock"/>
  </r>
  <r>
    <s v="ACC-MOUNT-BLA"/>
    <s v="Phone Mount - Black"/>
    <x v="1"/>
    <x v="3"/>
    <s v=""/>
    <s v=""/>
    <s v=""/>
    <n v="9"/>
    <n v="23"/>
    <n v="55"/>
    <n v="10"/>
    <s v="SRAM"/>
    <s v="Aisle 9-3"/>
    <s v="In Stock"/>
  </r>
  <r>
    <s v="ACC-MOUNT-WHI"/>
    <s v="Phone Mount - White"/>
    <x v="1"/>
    <x v="3"/>
    <s v=""/>
    <s v=""/>
    <s v=""/>
    <n v="9"/>
    <n v="23"/>
    <n v="38"/>
    <n v="8"/>
    <s v="Thule"/>
    <s v="Aisle 9-4"/>
    <s v="In Stock"/>
  </r>
  <r>
    <s v="ACC-MOUNT-RED"/>
    <s v="Phone Mount - Red"/>
    <x v="1"/>
    <x v="3"/>
    <s v=""/>
    <s v=""/>
    <s v=""/>
    <n v="9"/>
    <n v="23"/>
    <n v="41"/>
    <n v="5"/>
    <s v="Ortlieb"/>
    <s v="Aisle 10-1"/>
    <s v="In Stock"/>
  </r>
  <r>
    <s v="ACC-MOUNT-BLU"/>
    <s v="Phone Mount - Blue"/>
    <x v="1"/>
    <x v="3"/>
    <s v=""/>
    <s v=""/>
    <s v=""/>
    <n v="9"/>
    <n v="23"/>
    <n v="21"/>
    <n v="15"/>
    <s v="RockShox"/>
    <s v="Aisle 10-2"/>
    <s v="In Stock"/>
  </r>
  <r>
    <s v="ACC-MOUNT-GRE"/>
    <s v="Phone Mount - Green"/>
    <x v="1"/>
    <x v="3"/>
    <s v=""/>
    <s v=""/>
    <s v=""/>
    <n v="9"/>
    <n v="23"/>
    <n v="31"/>
    <n v="8"/>
    <s v="Fox Racing"/>
    <s v="Aisle 10-3"/>
    <s v="In Stock"/>
  </r>
  <r>
    <s v="ACC-MOUNT-SIL"/>
    <s v="Phone Mount - Silver"/>
    <x v="1"/>
    <x v="3"/>
    <s v=""/>
    <s v=""/>
    <s v=""/>
    <n v="9"/>
    <n v="23"/>
    <n v="52"/>
    <n v="15"/>
    <s v="Continental"/>
    <s v="Aisle 10-4"/>
    <s v="In Stock"/>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s v="CUST1001"/>
    <s v="Hannah"/>
    <s v="Hayes"/>
    <s v="hannah.hayes1@example.com"/>
    <s v="(828) 481-5012"/>
    <x v="0"/>
    <s v="NC"/>
    <s v="Retail"/>
    <d v="2026-01-15T00:00:00"/>
  </r>
  <r>
    <s v="CUST1002"/>
    <s v="Joseph"/>
    <s v="Garcia"/>
    <s v="joseph.garcia2@example.com"/>
    <s v="(828) 804-7912"/>
    <x v="1"/>
    <s v="NC"/>
    <s v="Retail"/>
    <d v="2025-02-14T00:00:00"/>
  </r>
  <r>
    <s v="CUST1003"/>
    <s v="Elijah"/>
    <s v="Nelson"/>
    <s v="elijah.nelson3@example.com"/>
    <s v="(828) 816-1434"/>
    <x v="2"/>
    <s v="NC"/>
    <s v="Retail"/>
    <d v="2025-09-16T00:00:00"/>
  </r>
  <r>
    <s v="CUST1004"/>
    <s v="David"/>
    <s v="Lee"/>
    <s v="david.lee4@example.com"/>
    <s v="(828) 659-5557"/>
    <x v="3"/>
    <s v="NC"/>
    <s v="Commercial"/>
    <d v="2025-04-23T00:00:00"/>
  </r>
  <r>
    <s v="CUST1005"/>
    <s v="Liam"/>
    <s v="Keller"/>
    <s v="liam.keller5@example.com"/>
    <s v="(828) 484-3547"/>
    <x v="3"/>
    <s v="NC"/>
    <s v="Retail"/>
    <d v="2025-06-24T00:00:00"/>
  </r>
  <r>
    <s v="CUST1006"/>
    <s v="Natalie"/>
    <s v="Vargas"/>
    <s v="natalie.vargas6@example.com"/>
    <s v="(828) 589-2584"/>
    <x v="4"/>
    <s v="NC"/>
    <s v="Retail"/>
    <d v="2025-02-17T00:00:00"/>
  </r>
  <r>
    <s v="CUST1007"/>
    <s v="Emily"/>
    <s v="Scott"/>
    <s v="emily.scott7@example.com"/>
    <s v="(828) 244-8527"/>
    <x v="5"/>
    <s v="NC"/>
    <s v="Retail"/>
    <d v="2026-02-18T00:00:00"/>
  </r>
  <r>
    <s v="CUST1008"/>
    <s v="Daniel"/>
    <s v="Zimmerman"/>
    <s v="daniel.zimmerman8@example.com"/>
    <s v="(828) 500-6925"/>
    <x v="4"/>
    <s v="NC"/>
    <s v="Retail"/>
    <d v="2025-10-10T00:00:00"/>
  </r>
  <r>
    <s v="CUST1009"/>
    <s v="David"/>
    <s v="Evans"/>
    <s v="david.evans9@example.com"/>
    <s v="(828) 433-5741"/>
    <x v="0"/>
    <s v="NC"/>
    <s v="Service"/>
    <d v="2025-12-05T00:00:00"/>
  </r>
  <r>
    <s v="CUST1010"/>
    <s v="Leah"/>
    <s v="Owens"/>
    <s v="leah.owens10@example.com"/>
    <s v="(828) 484-8428"/>
    <x v="4"/>
    <s v="NC"/>
    <s v="Retail"/>
    <d v="2025-07-14T00:00:00"/>
  </r>
  <r>
    <s v="CUST1011"/>
    <s v="Logan"/>
    <s v="Keller"/>
    <s v="logan.keller11@example.com"/>
    <s v="(828) 414-5374"/>
    <x v="6"/>
    <s v="NC"/>
    <s v="Retail"/>
    <d v="2025-07-01T00:00:00"/>
  </r>
  <r>
    <s v="CUST1012"/>
    <s v="Samuel"/>
    <s v="Evans"/>
    <s v="samuel.evans12@example.com"/>
    <s v="(828) 375-9751"/>
    <x v="7"/>
    <s v="NC"/>
    <s v="Retail"/>
    <d v="2025-11-22T00:00:00"/>
  </r>
  <r>
    <s v="CUST1013"/>
    <s v="Lucas"/>
    <s v="Flores"/>
    <s v="lucas.flores13@example.com"/>
    <s v="(828) 855-4598"/>
    <x v="3"/>
    <s v="NC"/>
    <s v="Retail"/>
    <d v="2025-05-19T00:00:00"/>
  </r>
  <r>
    <s v="CUST1014"/>
    <s v="Isaac"/>
    <s v="Diaz"/>
    <s v="isaac.diaz14@example.com"/>
    <s v="(828) 232-6168"/>
    <x v="2"/>
    <s v="NC"/>
    <s v="Retail"/>
    <d v="2026-02-25T00:00:00"/>
  </r>
  <r>
    <s v="CUST1015"/>
    <s v="Amelia"/>
    <s v="Nelson"/>
    <s v="amelia.nelson15@example.com"/>
    <s v="(828) 522-4483"/>
    <x v="7"/>
    <s v="NC"/>
    <s v="Retail"/>
    <d v="2026-01-03T00:00:00"/>
  </r>
  <r>
    <s v="CUST1016"/>
    <s v="Jackson"/>
    <s v="Flores"/>
    <s v="jackson.flores16@example.com"/>
    <s v="(828) 342-5040"/>
    <x v="8"/>
    <s v="NC"/>
    <s v="Retail"/>
    <d v="2025-05-16T00:00:00"/>
  </r>
  <r>
    <s v="CUST1017"/>
    <s v="Zoey"/>
    <s v="Quinn"/>
    <s v="zoey.quinn17@example.com"/>
    <s v="(828) 797-7543"/>
    <x v="7"/>
    <s v="NC"/>
    <s v="Retail"/>
    <d v="2025-08-08T00:00:00"/>
  </r>
  <r>
    <s v="CUST1018"/>
    <s v="Isabella"/>
    <s v="Jenkins"/>
    <s v="isabella.jenkins18@example.com"/>
    <s v="(828) 973-1771"/>
    <x v="9"/>
    <s v="NC"/>
    <s v="Commercial"/>
    <d v="2025-02-16T00:00:00"/>
  </r>
  <r>
    <s v="CUST1019"/>
    <s v="Mia"/>
    <s v="Keller"/>
    <s v="mia.keller19@example.com"/>
    <s v="(828) 265-7304"/>
    <x v="3"/>
    <s v="NC"/>
    <s v="Retail"/>
    <d v="2025-11-02T00:00:00"/>
  </r>
  <r>
    <s v="CUST1020"/>
    <s v="Owen"/>
    <s v="King"/>
    <s v="owen.king20@example.com"/>
    <s v="(828) 211-2876"/>
    <x v="5"/>
    <s v="NC"/>
    <s v="Retail"/>
    <d v="2025-10-11T00:00:00"/>
  </r>
  <r>
    <s v="CUST1021"/>
    <s v="Zoey"/>
    <s v="Reed"/>
    <s v="zoey.reed21@example.com"/>
    <s v="(828) 500-8123"/>
    <x v="6"/>
    <s v="NC"/>
    <s v="Retail"/>
    <d v="2025-02-27T00:00:00"/>
  </r>
  <r>
    <s v="CUST1022"/>
    <s v="Liam"/>
    <s v="Quinn"/>
    <s v="liam.quinn22@example.com"/>
    <s v="(828) 382-9317"/>
    <x v="1"/>
    <s v="NC"/>
    <s v="Commercial"/>
    <d v="2026-01-26T00:00:00"/>
  </r>
  <r>
    <s v="CUST1023"/>
    <s v="John"/>
    <s v="Turner"/>
    <s v="john.turner23@example.com"/>
    <s v="(828) 403-3504"/>
    <x v="1"/>
    <s v="NC"/>
    <s v="Retail"/>
    <d v="2025-11-08T00:00:00"/>
  </r>
  <r>
    <s v="CUST1024"/>
    <s v="Lucas"/>
    <s v="Lee"/>
    <s v="lucas.lee24@example.com"/>
    <s v="(828) 813-6310"/>
    <x v="1"/>
    <s v="NC"/>
    <s v="Retail"/>
    <d v="2025-01-01T00:00:00"/>
  </r>
  <r>
    <s v="CUST1025"/>
    <s v="James"/>
    <s v="Young"/>
    <s v="james.young25@example.com"/>
    <s v="(828) 259-4946"/>
    <x v="5"/>
    <s v="NC"/>
    <s v="Commercial"/>
    <d v="2025-05-03T00:00:00"/>
  </r>
  <r>
    <s v="CUST1026"/>
    <s v="Elijah"/>
    <s v="Foster"/>
    <s v="elijah.foster26@example.com"/>
    <s v="(828) 270-9727"/>
    <x v="9"/>
    <s v="NC"/>
    <s v="Retail"/>
    <d v="2026-02-22T00:00:00"/>
  </r>
  <r>
    <s v="CUST1027"/>
    <s v="Isabella"/>
    <s v="Gray"/>
    <s v="isabella.gray27@example.com"/>
    <s v="(828) 471-9645"/>
    <x v="1"/>
    <s v="NC"/>
    <s v="Commercial"/>
    <d v="2025-03-26T00:00:00"/>
  </r>
  <r>
    <s v="CUST1028"/>
    <s v="Sebastian"/>
    <s v="Nelson"/>
    <s v="sebastian.nelson28@example.com"/>
    <s v="(828) 947-4295"/>
    <x v="1"/>
    <s v="NC"/>
    <s v="Retail"/>
    <d v="2026-01-22T00:00:00"/>
  </r>
  <r>
    <s v="CUST1029"/>
    <s v="Jackson"/>
    <s v="Young"/>
    <s v="jackson.young29@example.com"/>
    <s v="(828) 662-2982"/>
    <x v="9"/>
    <s v="NC"/>
    <s v="Retail"/>
    <d v="2025-09-22T00:00:00"/>
  </r>
  <r>
    <s v="CUST1030"/>
    <s v="Amelia"/>
    <s v="Vargas"/>
    <s v="amelia.vargas30@example.com"/>
    <s v="(828) 767-4770"/>
    <x v="0"/>
    <s v="NC"/>
    <s v="Retail"/>
    <d v="2025-10-29T00:00:00"/>
  </r>
  <r>
    <s v="CUST1031"/>
    <s v="Liam"/>
    <s v="Evans"/>
    <s v="liam.evans31@example.com"/>
    <s v="(828) 269-1514"/>
    <x v="0"/>
    <s v="NC"/>
    <s v="Commercial"/>
    <d v="2025-04-28T00:00:00"/>
  </r>
  <r>
    <s v="CUST1032"/>
    <s v="Amelia"/>
    <s v="Jenkins"/>
    <s v="amelia.jenkins32@example.com"/>
    <s v="(828) 885-8953"/>
    <x v="2"/>
    <s v="NC"/>
    <s v="Retail"/>
    <d v="2025-05-23T00:00:00"/>
  </r>
  <r>
    <s v="CUST1033"/>
    <s v="Isabella"/>
    <s v="Powell"/>
    <s v="isabella.powell33@example.com"/>
    <s v="(828) 448-8749"/>
    <x v="7"/>
    <s v="NC"/>
    <s v="Commercial"/>
    <d v="2025-08-31T00:00:00"/>
  </r>
  <r>
    <s v="CUST1034"/>
    <s v="Henry"/>
    <s v="Garcia"/>
    <s v="henry.garcia34@example.com"/>
    <s v="(828) 641-6804"/>
    <x v="4"/>
    <s v="NC"/>
    <s v="Retail"/>
    <d v="2025-12-04T00:00:00"/>
  </r>
  <r>
    <s v="CUST1035"/>
    <s v="Owen"/>
    <s v="Diaz"/>
    <s v="owen.diaz35@example.com"/>
    <s v="(828) 612-6559"/>
    <x v="4"/>
    <s v="NC"/>
    <s v="Commercial"/>
    <d v="2025-02-01T00:00:00"/>
  </r>
  <r>
    <s v="CUST1036"/>
    <s v="Sophia"/>
    <s v="Parker"/>
    <s v="sophia.parker36@example.com"/>
    <s v="(828) 749-8350"/>
    <x v="2"/>
    <s v="NC"/>
    <s v="Retail"/>
    <d v="2025-04-08T00:00:00"/>
  </r>
  <r>
    <s v="CUST1037"/>
    <s v="Charlotte"/>
    <s v="Reed"/>
    <s v="charlotte.reed37@example.com"/>
    <s v="(828) 277-8260"/>
    <x v="9"/>
    <s v="NC"/>
    <s v="Commercial"/>
    <d v="2025-05-08T00:00:00"/>
  </r>
  <r>
    <s v="CUST1038"/>
    <s v="Leah"/>
    <s v="Moore"/>
    <s v="leah.moore38@example.com"/>
    <s v="(828) 867-9856"/>
    <x v="4"/>
    <s v="NC"/>
    <s v="Commercial"/>
    <d v="2025-01-26T00:00:00"/>
  </r>
  <r>
    <s v="CUST1039"/>
    <s v="Elijah"/>
    <s v="Parker"/>
    <s v="elijah.parker39@example.com"/>
    <s v="(828) 697-8886"/>
    <x v="8"/>
    <s v="NC"/>
    <s v="Retail"/>
    <d v="2025-07-28T00:00:00"/>
  </r>
  <r>
    <s v="CUST1040"/>
    <s v="Jackson"/>
    <s v="Diaz"/>
    <s v="jackson.diaz40@example.com"/>
    <s v="(828) 202-7396"/>
    <x v="8"/>
    <s v="NC"/>
    <s v="Retail"/>
    <d v="2025-07-14T00:00:00"/>
  </r>
  <r>
    <s v="CUST1041"/>
    <s v="Savannah"/>
    <s v="Flores"/>
    <s v="savannah.flores41@example.com"/>
    <s v="(828) 913-8973"/>
    <x v="5"/>
    <s v="NC"/>
    <s v="Retail"/>
    <d v="2025-08-05T00:00:00"/>
  </r>
  <r>
    <s v="CUST1042"/>
    <s v="Ella"/>
    <s v="Nelson"/>
    <s v="ella.nelson42@example.com"/>
    <s v="(828) 953-9883"/>
    <x v="0"/>
    <s v="NC"/>
    <s v="Retail"/>
    <d v="2025-10-24T00:00:00"/>
  </r>
  <r>
    <s v="CUST1043"/>
    <s v="Abigail"/>
    <s v="Diaz"/>
    <s v="abigail.diaz43@example.com"/>
    <s v="(828) 688-9238"/>
    <x v="0"/>
    <s v="NC"/>
    <s v="Commercial"/>
    <d v="2025-10-27T00:00:00"/>
  </r>
  <r>
    <s v="CUST1044"/>
    <s v="Luke"/>
    <s v="Keller"/>
    <s v="luke.keller44@example.com"/>
    <s v="(828) 282-4044"/>
    <x v="0"/>
    <s v="NC"/>
    <s v="Retail"/>
    <d v="2025-09-18T00:00:00"/>
  </r>
  <r>
    <s v="CUST1045"/>
    <s v="Amelia"/>
    <s v="Parker"/>
    <s v="amelia.parker45@example.com"/>
    <s v="(828) 783-5033"/>
    <x v="3"/>
    <s v="NC"/>
    <s v="Retail"/>
    <d v="2025-03-03T00:00:00"/>
  </r>
  <r>
    <s v="CUST1046"/>
    <s v="Noah"/>
    <s v="Taylor"/>
    <s v="noah.taylor46@example.com"/>
    <s v="(828) 873-9565"/>
    <x v="4"/>
    <s v="NC"/>
    <s v="Retail"/>
    <d v="2025-08-03T00:00:00"/>
  </r>
  <r>
    <s v="CUST1047"/>
    <s v="Harper"/>
    <s v="Nelson"/>
    <s v="harper.nelson47@example.com"/>
    <s v="(828) 471-7484"/>
    <x v="6"/>
    <s v="NC"/>
    <s v="Retail"/>
    <d v="2025-05-03T00:00:00"/>
  </r>
  <r>
    <s v="CUST1048"/>
    <s v="Aiden"/>
    <s v="Turner"/>
    <s v="aiden.turner48@example.com"/>
    <s v="(828) 969-2188"/>
    <x v="9"/>
    <s v="NC"/>
    <s v="Retail"/>
    <d v="2025-06-11T00:00:00"/>
  </r>
  <r>
    <s v="CUST1049"/>
    <s v="Ethan"/>
    <s v="Powell"/>
    <s v="ethan.powell49@example.com"/>
    <s v="(828) 750-4492"/>
    <x v="4"/>
    <s v="NC"/>
    <s v="Retail"/>
    <d v="2025-02-07T00:00:00"/>
  </r>
  <r>
    <s v="CUST1050"/>
    <s v="Isabella"/>
    <s v="Walker"/>
    <s v="isabella.walker50@example.com"/>
    <s v="(828) 578-5669"/>
    <x v="4"/>
    <s v="NC"/>
    <s v="Retail"/>
    <d v="2025-05-06T00:00:00"/>
  </r>
  <r>
    <s v="CUST1051"/>
    <s v="Isaac"/>
    <s v="Lee"/>
    <s v="isaac.lee51@example.com"/>
    <s v="(828) 869-9666"/>
    <x v="5"/>
    <s v="NC"/>
    <s v="Retail"/>
    <d v="2025-11-10T00:00:00"/>
  </r>
  <r>
    <s v="CUST1052"/>
    <s v="Brooklyn"/>
    <s v="Moore"/>
    <s v="brooklyn.moore52@example.com"/>
    <s v="(828) 306-3200"/>
    <x v="5"/>
    <s v="NC"/>
    <s v="Retail"/>
    <d v="2025-12-06T00:00:00"/>
  </r>
  <r>
    <s v="CUST1053"/>
    <s v="Allison"/>
    <s v="Garcia"/>
    <s v="allison.garcia53@example.com"/>
    <s v="(828) 478-5616"/>
    <x v="1"/>
    <s v="NC"/>
    <s v="Retail"/>
    <d v="2025-03-21T00:00:00"/>
  </r>
  <r>
    <s v="CUST1054"/>
    <s v="David"/>
    <s v="Vargas"/>
    <s v="david.vargas54@example.com"/>
    <s v="(828) 849-5325"/>
    <x v="2"/>
    <s v="NC"/>
    <s v="Retail"/>
    <d v="2025-12-18T00:00:00"/>
  </r>
  <r>
    <s v="CUST1055"/>
    <s v="Harper"/>
    <s v="Diaz"/>
    <s v="harper.diaz55@example.com"/>
    <s v="(828) 633-5533"/>
    <x v="4"/>
    <s v="NC"/>
    <s v="Retail"/>
    <d v="2025-11-21T00:00:00"/>
  </r>
  <r>
    <s v="CUST1056"/>
    <s v="Mason"/>
    <s v="Irwin"/>
    <s v="mason.irwin56@example.com"/>
    <s v="(828) 959-8239"/>
    <x v="5"/>
    <s v="NC"/>
    <s v="Retail"/>
    <d v="2025-03-24T00:00:00"/>
  </r>
  <r>
    <s v="CUST1057"/>
    <s v="Sebastian"/>
    <s v="Moore"/>
    <s v="sebastian.moore57@example.com"/>
    <s v="(828) 277-3442"/>
    <x v="0"/>
    <s v="NC"/>
    <s v="Retail"/>
    <d v="2025-02-27T00:00:00"/>
  </r>
  <r>
    <s v="CUST1058"/>
    <s v="Isaac"/>
    <s v="Young"/>
    <s v="isaac.young58@example.com"/>
    <s v="(828) 351-8041"/>
    <x v="7"/>
    <s v="NC"/>
    <s v="Retail"/>
    <d v="2025-10-10T00:00:00"/>
  </r>
  <r>
    <s v="CUST1059"/>
    <s v="Levi"/>
    <s v="Young"/>
    <s v="levi.young59@example.com"/>
    <s v="(828) 415-5088"/>
    <x v="0"/>
    <s v="NC"/>
    <s v="Retail"/>
    <d v="2025-07-03T00:00:00"/>
  </r>
  <r>
    <s v="CUST1060"/>
    <s v="Emily"/>
    <s v="Moore"/>
    <s v="emily.moore60@example.com"/>
    <s v="(828) 967-3532"/>
    <x v="3"/>
    <s v="NC"/>
    <s v="Service"/>
    <d v="2025-11-14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5D5F393-534E-4A41-9461-0AF636C1A35B}"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4">
  <location ref="D3:E13" firstHeaderRow="1" firstDataRow="1" firstDataCol="1"/>
  <pivotFields count="20">
    <pivotField showAll="0"/>
    <pivotField numFmtId="14" showAll="0">
      <items count="9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t="default"/>
      </items>
    </pivotField>
    <pivotField showAll="0"/>
    <pivotField showAll="0"/>
    <pivotField showAll="0"/>
    <pivotField showAll="0"/>
    <pivotField showAll="0"/>
    <pivotField showAll="0"/>
    <pivotField showAll="0"/>
    <pivotField showAll="0"/>
    <pivotField numFmtId="44" showAll="0"/>
    <pivotField showAll="0"/>
    <pivotField showAll="0"/>
    <pivotField showAll="0"/>
    <pivotField showAll="0"/>
    <pivotField dataField="1" numFmtId="44" showAll="0"/>
    <pivotField showAll="0"/>
    <pivotField showAll="0">
      <items count="4">
        <item x="0"/>
        <item x="2"/>
        <item x="1"/>
        <item t="default"/>
      </items>
    </pivotField>
    <pivotField axis="axisRow" showAll="0">
      <items count="15">
        <item x="0"/>
        <item x="1"/>
        <item x="2"/>
        <item x="3"/>
        <item x="4"/>
        <item x="5"/>
        <item x="6"/>
        <item x="7"/>
        <item x="8"/>
        <item x="9"/>
        <item x="10"/>
        <item x="11"/>
        <item x="12"/>
        <item x="13"/>
        <item t="default"/>
      </items>
    </pivotField>
    <pivotField axis="axisRow" showAll="0">
      <items count="5">
        <item x="0"/>
        <item x="1"/>
        <item x="2"/>
        <item x="3"/>
        <item t="default"/>
      </items>
    </pivotField>
  </pivotFields>
  <rowFields count="2">
    <field x="19"/>
    <field x="18"/>
  </rowFields>
  <rowItems count="10">
    <i>
      <x v="1"/>
    </i>
    <i r="1">
      <x v="8"/>
    </i>
    <i r="1">
      <x v="9"/>
    </i>
    <i r="1">
      <x v="10"/>
    </i>
    <i r="1">
      <x v="11"/>
    </i>
    <i r="1">
      <x v="12"/>
    </i>
    <i>
      <x v="2"/>
    </i>
    <i r="1">
      <x v="1"/>
    </i>
    <i r="1">
      <x v="2"/>
    </i>
    <i t="grand">
      <x/>
    </i>
  </rowItems>
  <colItems count="1">
    <i/>
  </colItems>
  <dataFields count="1">
    <dataField name="Sum of Revenue" fld="15" baseField="0" baseItem="0" numFmtId="44"/>
  </dataFields>
  <chartFormats count="1">
    <chartFormat chart="11"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2F42928-A483-4E49-8F38-7322191F0AA1}"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0">
  <location ref="A3:B22" firstHeaderRow="1" firstDataRow="1" firstDataCol="1"/>
  <pivotFields count="20">
    <pivotField showAll="0"/>
    <pivotField numFmtId="14" showAll="0">
      <items count="9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t="default"/>
      </items>
    </pivotField>
    <pivotField showAll="0"/>
    <pivotField showAll="0"/>
    <pivotField showAll="0"/>
    <pivotField showAll="0"/>
    <pivotField showAll="0"/>
    <pivotField showAll="0">
      <items count="28">
        <item x="25"/>
        <item x="9"/>
        <item x="22"/>
        <item x="23"/>
        <item x="21"/>
        <item x="13"/>
        <item x="17"/>
        <item x="3"/>
        <item x="5"/>
        <item x="2"/>
        <item x="1"/>
        <item x="6"/>
        <item x="16"/>
        <item x="19"/>
        <item x="11"/>
        <item x="8"/>
        <item x="4"/>
        <item x="26"/>
        <item x="18"/>
        <item x="24"/>
        <item x="15"/>
        <item x="14"/>
        <item x="10"/>
        <item x="7"/>
        <item x="20"/>
        <item x="12"/>
        <item x="0"/>
        <item t="default"/>
      </items>
    </pivotField>
    <pivotField showAll="0"/>
    <pivotField showAll="0"/>
    <pivotField numFmtId="44" showAll="0"/>
    <pivotField showAll="0"/>
    <pivotField showAll="0"/>
    <pivotField showAll="0"/>
    <pivotField showAll="0"/>
    <pivotField dataField="1" numFmtId="44" showAll="0"/>
    <pivotField axis="axisRow" showAll="0">
      <items count="19">
        <item x="10"/>
        <item x="3"/>
        <item x="15"/>
        <item x="14"/>
        <item x="0"/>
        <item x="7"/>
        <item x="12"/>
        <item x="9"/>
        <item x="11"/>
        <item x="6"/>
        <item x="17"/>
        <item x="8"/>
        <item x="4"/>
        <item x="1"/>
        <item x="16"/>
        <item x="2"/>
        <item x="5"/>
        <item x="13"/>
        <item t="default"/>
      </items>
    </pivotField>
    <pivotField showAll="0"/>
    <pivotField showAll="0">
      <items count="15">
        <item x="0"/>
        <item x="1"/>
        <item x="2"/>
        <item x="3"/>
        <item x="4"/>
        <item x="5"/>
        <item x="6"/>
        <item x="7"/>
        <item x="8"/>
        <item x="9"/>
        <item x="10"/>
        <item x="11"/>
        <item x="12"/>
        <item x="13"/>
        <item t="default"/>
      </items>
    </pivotField>
    <pivotField showAll="0">
      <items count="5">
        <item x="0"/>
        <item x="1"/>
        <item x="2"/>
        <item x="3"/>
        <item t="default"/>
      </items>
    </pivotField>
  </pivotFields>
  <rowFields count="1">
    <field x="16"/>
  </rowFields>
  <rowItems count="19">
    <i>
      <x/>
    </i>
    <i>
      <x v="1"/>
    </i>
    <i>
      <x v="2"/>
    </i>
    <i>
      <x v="3"/>
    </i>
    <i>
      <x v="4"/>
    </i>
    <i>
      <x v="5"/>
    </i>
    <i>
      <x v="6"/>
    </i>
    <i>
      <x v="7"/>
    </i>
    <i>
      <x v="8"/>
    </i>
    <i>
      <x v="9"/>
    </i>
    <i>
      <x v="10"/>
    </i>
    <i>
      <x v="11"/>
    </i>
    <i>
      <x v="12"/>
    </i>
    <i>
      <x v="13"/>
    </i>
    <i>
      <x v="14"/>
    </i>
    <i>
      <x v="15"/>
    </i>
    <i>
      <x v="16"/>
    </i>
    <i>
      <x v="17"/>
    </i>
    <i t="grand">
      <x/>
    </i>
  </rowItems>
  <colItems count="1">
    <i/>
  </colItems>
  <dataFields count="1">
    <dataField name="Sum of Revenue" fld="15" baseField="0" baseItem="0" numFmtId="44"/>
  </dataFields>
  <chartFormats count="2">
    <chartFormat chart="0" format="0" series="1">
      <pivotArea type="data" outline="0" fieldPosition="0">
        <references count="1">
          <reference field="4294967294" count="1" selected="0">
            <x v="0"/>
          </reference>
        </references>
      </pivotArea>
    </chartFormat>
    <chartFormat chart="9" format="2" series="1">
      <pivotArea type="data" outline="0" fieldPosition="0">
        <references count="1">
          <reference field="4294967294" count="1" selected="0">
            <x v="0"/>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9D93D4F-3030-43B0-8008-46E81881ED08}"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5">
  <location ref="D15:E19" firstHeaderRow="1" firstDataRow="1" firstDataCol="1"/>
  <pivotFields count="20">
    <pivotField showAll="0"/>
    <pivotField numFmtId="14" showAll="0">
      <items count="9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t="default"/>
      </items>
    </pivotField>
    <pivotField showAll="0"/>
    <pivotField showAll="0"/>
    <pivotField showAll="0"/>
    <pivotField showAll="0"/>
    <pivotField showAll="0"/>
    <pivotField showAll="0"/>
    <pivotField showAll="0"/>
    <pivotField showAll="0"/>
    <pivotField numFmtId="44" showAll="0"/>
    <pivotField showAll="0"/>
    <pivotField showAll="0"/>
    <pivotField showAll="0"/>
    <pivotField showAll="0"/>
    <pivotField dataField="1" numFmtId="44" showAll="0"/>
    <pivotField showAll="0"/>
    <pivotField axis="axisRow" showAll="0">
      <items count="4">
        <item x="0"/>
        <item x="2"/>
        <item x="1"/>
        <item t="default"/>
      </items>
    </pivotField>
    <pivotField showAll="0" defaultSubtotal="0"/>
    <pivotField showAll="0" defaultSubtotal="0">
      <items count="4">
        <item x="0"/>
        <item x="1"/>
        <item x="2"/>
        <item x="3"/>
      </items>
    </pivotField>
  </pivotFields>
  <rowFields count="1">
    <field x="17"/>
  </rowFields>
  <rowItems count="4">
    <i>
      <x/>
    </i>
    <i>
      <x v="1"/>
    </i>
    <i>
      <x v="2"/>
    </i>
    <i t="grand">
      <x/>
    </i>
  </rowItems>
  <colItems count="1">
    <i/>
  </colItems>
  <dataFields count="1">
    <dataField name="Sum of Revenue" fld="15" baseField="0" baseItem="0" numFmtId="44"/>
  </dataFields>
  <chartFormats count="4">
    <chartFormat chart="14" format="5" series="1">
      <pivotArea type="data" outline="0" fieldPosition="0">
        <references count="1">
          <reference field="4294967294" count="1" selected="0">
            <x v="0"/>
          </reference>
        </references>
      </pivotArea>
    </chartFormat>
    <chartFormat chart="14" format="6">
      <pivotArea type="data" outline="0" fieldPosition="0">
        <references count="2">
          <reference field="4294967294" count="1" selected="0">
            <x v="0"/>
          </reference>
          <reference field="17" count="1" selected="0">
            <x v="0"/>
          </reference>
        </references>
      </pivotArea>
    </chartFormat>
    <chartFormat chart="14" format="7">
      <pivotArea type="data" outline="0" fieldPosition="0">
        <references count="2">
          <reference field="4294967294" count="1" selected="0">
            <x v="0"/>
          </reference>
          <reference field="17" count="1" selected="0">
            <x v="1"/>
          </reference>
        </references>
      </pivotArea>
    </chartFormat>
    <chartFormat chart="14" format="8">
      <pivotArea type="data" outline="0" fieldPosition="0">
        <references count="2">
          <reference field="4294967294" count="1" selected="0">
            <x v="0"/>
          </reference>
          <reference field="17"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AF8CA07-4F79-4BBE-BA29-27ED450BD1E8}" name="PivotTable5"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7">
  <location ref="K2:L13" firstHeaderRow="1" firstDataRow="1" firstDataCol="1"/>
  <pivotFields count="9">
    <pivotField dataField="1" showAll="0"/>
    <pivotField showAll="0"/>
    <pivotField showAll="0"/>
    <pivotField showAll="0"/>
    <pivotField showAll="0"/>
    <pivotField axis="axisRow" showAll="0">
      <items count="11">
        <item x="0"/>
        <item x="6"/>
        <item x="8"/>
        <item x="2"/>
        <item x="4"/>
        <item x="9"/>
        <item x="3"/>
        <item x="1"/>
        <item x="5"/>
        <item x="7"/>
        <item t="default"/>
      </items>
    </pivotField>
    <pivotField showAll="0"/>
    <pivotField showAll="0"/>
    <pivotField numFmtId="14" showAll="0"/>
  </pivotFields>
  <rowFields count="1">
    <field x="5"/>
  </rowFields>
  <rowItems count="11">
    <i>
      <x/>
    </i>
    <i>
      <x v="1"/>
    </i>
    <i>
      <x v="2"/>
    </i>
    <i>
      <x v="3"/>
    </i>
    <i>
      <x v="4"/>
    </i>
    <i>
      <x v="5"/>
    </i>
    <i>
      <x v="6"/>
    </i>
    <i>
      <x v="7"/>
    </i>
    <i>
      <x v="8"/>
    </i>
    <i>
      <x v="9"/>
    </i>
    <i t="grand">
      <x/>
    </i>
  </rowItems>
  <colItems count="1">
    <i/>
  </colItems>
  <dataFields count="1">
    <dataField name="Count of CustomerID" fld="0" subtotal="count" baseField="0" baseItem="0"/>
  </dataFields>
  <formats count="1">
    <format dxfId="30">
      <pivotArea collapsedLevelsAreSubtotals="1" fieldPosition="0">
        <references count="1">
          <reference field="5" count="1">
            <x v="9"/>
          </reference>
        </references>
      </pivotArea>
    </format>
  </formats>
  <chartFormats count="1">
    <chartFormat chart="4"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C919D86B-B707-4386-9815-C5A2130F7582}" name="PivotTable4"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2">
  <location ref="P3:Q6" firstHeaderRow="1" firstDataRow="1" firstDataCol="1"/>
  <pivotFields count="14">
    <pivotField showAll="0"/>
    <pivotField showAll="0"/>
    <pivotField axis="axisRow" showAll="0">
      <items count="3">
        <item x="1"/>
        <item x="0"/>
        <item t="default"/>
      </items>
    </pivotField>
    <pivotField showAll="0">
      <items count="5">
        <item x="3"/>
        <item x="2"/>
        <item x="1"/>
        <item x="0"/>
        <item t="default"/>
      </items>
    </pivotField>
    <pivotField showAll="0"/>
    <pivotField showAll="0"/>
    <pivotField showAll="0"/>
    <pivotField numFmtId="44" showAll="0"/>
    <pivotField numFmtId="44" showAll="0"/>
    <pivotField dataField="1" showAll="0"/>
    <pivotField showAll="0"/>
    <pivotField showAll="0"/>
    <pivotField showAll="0"/>
    <pivotField showAll="0"/>
  </pivotFields>
  <rowFields count="1">
    <field x="2"/>
  </rowFields>
  <rowItems count="3">
    <i>
      <x/>
    </i>
    <i>
      <x v="1"/>
    </i>
    <i t="grand">
      <x/>
    </i>
  </rowItems>
  <colItems count="1">
    <i/>
  </colItems>
  <dataFields count="1">
    <dataField name="Sum of QuantityOnHand" fld="9" baseField="0" baseItem="0"/>
  </dataFields>
  <chartFormats count="3">
    <chartFormat chart="9" format="4" series="1">
      <pivotArea type="data" outline="0" fieldPosition="0">
        <references count="1">
          <reference field="4294967294" count="1" selected="0">
            <x v="0"/>
          </reference>
        </references>
      </pivotArea>
    </chartFormat>
    <chartFormat chart="9" format="5">
      <pivotArea type="data" outline="0" fieldPosition="0">
        <references count="2">
          <reference field="4294967294" count="1" selected="0">
            <x v="0"/>
          </reference>
          <reference field="2" count="1" selected="0">
            <x v="0"/>
          </reference>
        </references>
      </pivotArea>
    </chartFormat>
    <chartFormat chart="9" format="6">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B7E45A56-CD03-4A23-9680-C493646118AC}" autoFormatId="16" applyNumberFormats="0" applyBorderFormats="0" applyFontFormats="0" applyPatternFormats="0" applyAlignmentFormats="0" applyWidthHeightFormats="0">
  <queryTableRefresh nextId="21" unboundColumnsRight="3">
    <queryTableFields count="18">
      <queryTableField id="1" name="SaleID" tableColumnId="1"/>
      <queryTableField id="2" name="SaleDate" tableColumnId="2"/>
      <queryTableField id="3" name="CustomerID" tableColumnId="3"/>
      <queryTableField id="16" dataBound="0" tableColumnId="19"/>
      <queryTableField id="15" dataBound="0" tableColumnId="18"/>
      <queryTableField id="4" name="EmployeeID" tableColumnId="4"/>
      <queryTableField id="5" name="SKU" tableColumnId="5"/>
      <queryTableField id="6" name="ProductName" tableColumnId="6"/>
      <queryTableField id="7" name="Category" tableColumnId="7"/>
      <queryTableField id="8" name="Quantity" tableColumnId="8"/>
      <queryTableField id="9" name="UnitPrice" tableColumnId="9"/>
      <queryTableField id="10" name="Discount" tableColumnId="10"/>
      <queryTableField id="11" name="SaleChannel" tableColumnId="11"/>
      <queryTableField id="12" name="PaymentMethod" tableColumnId="12"/>
      <queryTableField id="13" name="Status" tableColumnId="13"/>
      <queryTableField id="14" dataBound="0" tableColumnId="14"/>
      <queryTableField id="18" dataBound="0" tableColumnId="21"/>
      <queryTableField id="19" dataBound="0" tableColumnId="2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1" xr16:uid="{595E88E7-48C7-4170-B272-B22E5401331C}" autoFormatId="16" applyNumberFormats="0" applyBorderFormats="0" applyFontFormats="0" applyPatternFormats="0" applyAlignmentFormats="0" applyWidthHeightFormats="0">
  <queryTableRefresh nextId="13">
    <queryTableFields count="9">
      <queryTableField id="1" name="CustomerID" tableColumnId="1"/>
      <queryTableField id="2" name="FirstName" tableColumnId="2"/>
      <queryTableField id="3" name="LastName" tableColumnId="3"/>
      <queryTableField id="4" name="Email" tableColumnId="4"/>
      <queryTableField id="5" name="Phone" tableColumnId="5"/>
      <queryTableField id="6" name="City" tableColumnId="6"/>
      <queryTableField id="7" name="State" tableColumnId="7"/>
      <queryTableField id="8" name="CustomerType" tableColumnId="8"/>
      <queryTableField id="9" name="JoinDate" tableColumnId="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3" connectionId="2" xr16:uid="{2462D03C-6BCB-4AC2-86BD-759AC724686B}" autoFormatId="16" applyNumberFormats="0" applyBorderFormats="0" applyFontFormats="0" applyPatternFormats="0" applyAlignmentFormats="0" applyWidthHeightFormats="0">
  <queryTableRefresh nextId="9">
    <queryTableFields count="8">
      <queryTableField id="1" name="EmployeeID" tableColumnId="1"/>
      <queryTableField id="2" name="FirstName" tableColumnId="2"/>
      <queryTableField id="3" name="LastName" tableColumnId="3"/>
      <queryTableField id="4" name="Department" tableColumnId="4"/>
      <queryTableField id="5" name="JobTitle" tableColumnId="5"/>
      <queryTableField id="6" name="HireDate" tableColumnId="6"/>
      <queryTableField id="7" name="EmploymentType" tableColumnId="7"/>
      <queryTableField id="8" name="HourlyRate" tableColumnId="8"/>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3" connectionId="3" xr16:uid="{ED383BCA-83E3-452A-9534-972287B89E2F}" autoFormatId="16" applyNumberFormats="0" applyBorderFormats="0" applyFontFormats="0" applyPatternFormats="0" applyAlignmentFormats="0" applyWidthHeightFormats="0">
  <queryTableRefresh nextId="15">
    <queryTableFields count="14">
      <queryTableField id="1" name="SKU" tableColumnId="1"/>
      <queryTableField id="2" name="ProductName" tableColumnId="2"/>
      <queryTableField id="3" name="Category" tableColumnId="3"/>
      <queryTableField id="4" name="BikeType" tableColumnId="4"/>
      <queryTableField id="5" name="Model" tableColumnId="5"/>
      <queryTableField id="6" name="Version" tableColumnId="6"/>
      <queryTableField id="7" name="Size" tableColumnId="7"/>
      <queryTableField id="8" name="UnitCost" tableColumnId="8"/>
      <queryTableField id="9" name="RetailPrice" tableColumnId="9"/>
      <queryTableField id="10" name="QuantityOnHand" tableColumnId="10"/>
      <queryTableField id="11" name="ReorderLevel" tableColumnId="11"/>
      <queryTableField id="12" name="Brand" tableColumnId="12"/>
      <queryTableField id="13" name="WarehouseLocation" tableColumnId="13"/>
      <queryTableField id="14" name="Status" tableColumnId="14"/>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loyeeName" xr10:uid="{07837367-5ACA-4FF4-90FD-3717C29158A6}" sourceName="EmployeeName">
  <pivotTables>
    <pivotTable tabId="3" name="PivotTable1"/>
  </pivotTables>
  <data>
    <tabular pivotCacheId="559981396">
      <items count="18">
        <i x="10" s="1"/>
        <i x="3" s="1"/>
        <i x="15" s="1"/>
        <i x="14" s="1"/>
        <i x="0" s="1"/>
        <i x="7" s="1"/>
        <i x="12" s="1"/>
        <i x="9" s="1"/>
        <i x="11" s="1"/>
        <i x="6" s="1"/>
        <i x="17" s="1"/>
        <i x="8" s="1"/>
        <i x="4" s="1"/>
        <i x="1" s="1"/>
        <i x="16" s="1"/>
        <i x="2" s="1"/>
        <i x="5" s="1"/>
        <i x="1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y" xr10:uid="{5C875EA7-49AD-4988-83A1-018BC5BFE17B}" sourceName="City">
  <pivotTables>
    <pivotTable tabId="4" name="PivotTable5"/>
  </pivotTables>
  <data>
    <tabular pivotCacheId="865582724">
      <items count="10">
        <i x="0" s="1"/>
        <i x="6" s="1"/>
        <i x="8" s="1"/>
        <i x="2" s="1"/>
        <i x="4" s="1"/>
        <i x="9" s="1"/>
        <i x="3" s="1"/>
        <i x="1" s="1"/>
        <i x="5" s="1"/>
        <i x="7"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loyeeName" xr10:uid="{9B0243CC-FE0D-41F4-BDE4-F50818CE11EB}" cache="Slicer_EmployeeName" caption="EmployeeName" startItem="5" rowHeight="247650"/>
  <slicer name="City" xr10:uid="{DC66C130-2320-4DFF-8B9A-5AA6ADA3C719}" cache="Slicer_City" caption="City" rowHeight="24765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65781C-D109-4378-A5ED-7D2C41DA3827}" name="sales" displayName="sales" ref="A1:R176" tableType="queryTable" totalsRowShown="0">
  <autoFilter ref="A1:R176" xr:uid="{A365781C-D109-4378-A5ED-7D2C41DA3827}"/>
  <tableColumns count="18">
    <tableColumn id="1" xr3:uid="{4D8F2F74-E399-4CFA-9020-C2D470D762B7}" uniqueName="1" name="OrderID" queryTableFieldId="1" dataDxfId="45"/>
    <tableColumn id="2" xr3:uid="{EEC9F06D-BED8-4418-B026-2DF77A7104B6}" uniqueName="2" name="SaleDate" queryTableFieldId="2" dataDxfId="44"/>
    <tableColumn id="3" xr3:uid="{6E5FAEFE-A905-424A-86CB-F3ABB7428701}" uniqueName="3" name="CustomerID" queryTableFieldId="3" dataDxfId="43"/>
    <tableColumn id="19" xr3:uid="{CF24E450-9340-44D5-A8FD-740D0F817831}" uniqueName="19" name="ProdcutFeature" queryTableFieldId="16" dataDxfId="42">
      <calculatedColumnFormula>TRIM(RIGHT(SUBSTITUTE(sales[[#This Row],[SKU]],"-",REPT(" ",100)),100))</calculatedColumnFormula>
    </tableColumn>
    <tableColumn id="18" xr3:uid="{6C61C069-A09A-4E7C-B8FE-9A10EBB68667}" uniqueName="18" name="ProductType" queryTableFieldId="15" dataDxfId="41">
      <calculatedColumnFormula>LEFT(sales[[#This Row],[SKU]], FIND("-",sales[[#This Row],[SKU]])-1)</calculatedColumnFormula>
    </tableColumn>
    <tableColumn id="4" xr3:uid="{19A96D3F-DFA3-4E3E-BB3F-1ECA063C42C5}" uniqueName="4" name="EmployeeID" queryTableFieldId="4" dataDxfId="40"/>
    <tableColumn id="5" xr3:uid="{0D07FBEC-A078-4478-B06A-46BF5433C469}" uniqueName="5" name="SKU" queryTableFieldId="5" dataDxfId="39"/>
    <tableColumn id="6" xr3:uid="{76080208-4DC6-4255-9F14-0722C779C187}" uniqueName="6" name="ProductName" queryTableFieldId="6" dataDxfId="38"/>
    <tableColumn id="7" xr3:uid="{91D0D332-7763-4A1B-AA49-D5738FBE898B}" uniqueName="7" name="Category" queryTableFieldId="7" dataDxfId="37"/>
    <tableColumn id="8" xr3:uid="{2C6AE89F-857A-4C06-8A6D-11AC8E963B15}" uniqueName="8" name="Quantity" queryTableFieldId="8"/>
    <tableColumn id="9" xr3:uid="{AD988120-B963-49FE-AF62-B9E28F087570}" uniqueName="9" name="UnitPrice" queryTableFieldId="9" dataCellStyle="Currency"/>
    <tableColumn id="10" xr3:uid="{714F97FF-F921-4F92-8355-3A5B07CECD9E}" uniqueName="10" name="Discount" queryTableFieldId="10" dataCellStyle="Percent"/>
    <tableColumn id="11" xr3:uid="{40D6BEB4-6164-48CF-80CF-85D54F90D0B1}" uniqueName="11" name="SaleChannel" queryTableFieldId="11" dataDxfId="36"/>
    <tableColumn id="12" xr3:uid="{D85881A3-4CF1-4449-94BC-6372081EDDFA}" uniqueName="12" name="PaymentMethod" queryTableFieldId="12" dataDxfId="35"/>
    <tableColumn id="13" xr3:uid="{6A1402D9-E9A0-4A17-8F69-46422A9C239A}" uniqueName="13" name="Status" queryTableFieldId="13" dataDxfId="34"/>
    <tableColumn id="14" xr3:uid="{DFC3A417-10D8-4032-8B65-E8EFA46F3967}" uniqueName="14" name="Revenue" queryTableFieldId="14" dataDxfId="33">
      <calculatedColumnFormula>sales[[#This Row],[Quantity]]*sales[[#This Row],[UnitPrice]]*(1-sales[[#This Row],[Discount]])</calculatedColumnFormula>
    </tableColumn>
    <tableColumn id="21" xr3:uid="{2E8B1215-D236-4EB2-98E4-128D8D311709}" uniqueName="21" name="EmployeeName" queryTableFieldId="18" dataDxfId="32">
      <calculatedColumnFormula>_xlfn.XLOOKUP(sales[[#This Row],[EmployeeID]], employees[EmployeeID], employees[FirstName]) &amp; " " &amp; _xlfn.XLOOKUP(sales[[#This Row],[EmployeeID]], employees[EmployeeID], employees[LastName])</calculatedColumnFormula>
    </tableColumn>
    <tableColumn id="22" xr3:uid="{B4A5E605-DB32-4174-8B3A-4ACAC5478652}" uniqueName="22" name="SalesTier" queryTableFieldId="19" dataDxfId="31">
      <calculatedColumnFormula>IF(sales[[#This Row],[Revenue]]&gt;2000, "High Value", IF(sales[[#This Row],[Revenue]]&gt;1000, "Mid Value", "Low Value"))</calculatedColumnFormula>
    </tableColumn>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B2B721D-01EB-452F-A66D-75DF3331DF93}" name="customers" displayName="customers" ref="A1:I61" tableType="queryTable" totalsRowShown="0">
  <autoFilter ref="A1:I61" xr:uid="{7B2B721D-01EB-452F-A66D-75DF3331DF93}"/>
  <tableColumns count="9">
    <tableColumn id="1" xr3:uid="{E3CD04EF-299C-4C47-B01C-8FB9FEA60EF7}" uniqueName="1" name="CustomerID" queryTableFieldId="1" dataDxfId="29"/>
    <tableColumn id="2" xr3:uid="{0DB126A8-290C-4CCA-9B40-CE19ED75F9DF}" uniqueName="2" name="FirstName" queryTableFieldId="2" dataDxfId="28"/>
    <tableColumn id="3" xr3:uid="{87D094DC-8476-4E51-908F-F735017C902A}" uniqueName="3" name="LastName" queryTableFieldId="3" dataDxfId="27"/>
    <tableColumn id="4" xr3:uid="{814DAF3A-6AD8-4BDE-B02B-E8DF6F069E21}" uniqueName="4" name="Email" queryTableFieldId="4" dataDxfId="26"/>
    <tableColumn id="5" xr3:uid="{BE471808-F43B-417A-BF87-313B5A71D15D}" uniqueName="5" name="Phone" queryTableFieldId="5" dataDxfId="25"/>
    <tableColumn id="6" xr3:uid="{6BCE8F59-00DB-4F67-8B51-CC5B95F5F185}" uniqueName="6" name="City" queryTableFieldId="6" dataDxfId="24"/>
    <tableColumn id="7" xr3:uid="{D5345E73-AA45-47A1-9A4A-5B1C29E99A6A}" uniqueName="7" name="State" queryTableFieldId="7" dataDxfId="23"/>
    <tableColumn id="8" xr3:uid="{360ED509-992C-4BC5-A786-16070803443F}" uniqueName="8" name="CustomerType" queryTableFieldId="8" dataDxfId="22"/>
    <tableColumn id="9" xr3:uid="{69380482-B3EC-49F8-8711-E18A5EE4AA91}" uniqueName="9" name="JoinDate" queryTableFieldId="9" dataDxfId="21"/>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29465CB-E2DC-4971-B093-8EE4B8F0740A}" name="employees" displayName="employees" ref="A1:H19" tableType="queryTable" totalsRowShown="0">
  <autoFilter ref="A1:H19" xr:uid="{D29465CB-E2DC-4971-B093-8EE4B8F0740A}"/>
  <tableColumns count="8">
    <tableColumn id="1" xr3:uid="{A77A1702-4ECB-48AB-964E-2B8FBDBE6613}" uniqueName="1" name="EmployeeID" queryTableFieldId="1" dataDxfId="20"/>
    <tableColumn id="2" xr3:uid="{D2D17DBF-1480-4AEA-8959-AF5841BE7476}" uniqueName="2" name="FirstName" queryTableFieldId="2" dataDxfId="19"/>
    <tableColumn id="3" xr3:uid="{7BAFFE20-A95C-4AF3-A314-856FEFEF8B7C}" uniqueName="3" name="LastName" queryTableFieldId="3" dataDxfId="18"/>
    <tableColumn id="4" xr3:uid="{FFB3956C-D931-479B-ADC5-FC46F653F64E}" uniqueName="4" name="Department" queryTableFieldId="4" dataDxfId="17"/>
    <tableColumn id="5" xr3:uid="{2BDB6D97-BCDE-4DED-971F-402FF6CF03DA}" uniqueName="5" name="JobTitle" queryTableFieldId="5" dataDxfId="16"/>
    <tableColumn id="6" xr3:uid="{118FEFA8-89DB-4482-A8F1-E6FF2C8C1FFB}" uniqueName="6" name="HireDate" queryTableFieldId="6" dataDxfId="15"/>
    <tableColumn id="7" xr3:uid="{0F277A97-D619-4BC1-812D-6458BFE53B62}" uniqueName="7" name="EmploymentType" queryTableFieldId="7" dataDxfId="14"/>
    <tableColumn id="8" xr3:uid="{AD8174E2-0CA7-4A53-8B3A-005469C7F30F}" uniqueName="8" name="HourlyRate" queryTableFieldId="8" dataCellStyle="Currency"/>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884FB97-BFEB-4D1C-8885-6C8F02FD045A}" name="inventory" displayName="inventory" ref="A1:N136" tableType="queryTable" totalsRowShown="0">
  <autoFilter ref="A1:N136" xr:uid="{5884FB97-BFEB-4D1C-8885-6C8F02FD045A}"/>
  <tableColumns count="14">
    <tableColumn id="1" xr3:uid="{172A7397-7DE2-4FA0-A508-4FED10279EFF}" uniqueName="1" name="SKU" queryTableFieldId="1" dataDxfId="13"/>
    <tableColumn id="2" xr3:uid="{CAF99D15-C95B-4180-A408-C2CAAD823191}" uniqueName="2" name="ProductName" queryTableFieldId="2" dataDxfId="12"/>
    <tableColumn id="3" xr3:uid="{80AA0CC2-0E56-4717-A2EC-73CEEB30F449}" uniqueName="3" name="Category" queryTableFieldId="3" dataDxfId="11"/>
    <tableColumn id="4" xr3:uid="{C677A80F-6FF8-40DA-9704-229644FE74B8}" uniqueName="4" name="BikeType" queryTableFieldId="4" dataDxfId="10"/>
    <tableColumn id="5" xr3:uid="{CE7345D6-26CB-4537-B270-CC90E6759783}" uniqueName="5" name="Model" queryTableFieldId="5" dataDxfId="9"/>
    <tableColumn id="6" xr3:uid="{4F604C62-EB5C-41D4-BE04-8458F12450FC}" uniqueName="6" name="Version" queryTableFieldId="6" dataDxfId="8"/>
    <tableColumn id="7" xr3:uid="{A1848B9E-B068-4AE4-8C5B-3E9FA69019D1}" uniqueName="7" name="Size" queryTableFieldId="7" dataDxfId="7"/>
    <tableColumn id="8" xr3:uid="{6F09302C-F2B6-4A1B-9B0E-799A2A5D5804}" uniqueName="8" name="UnitCost" queryTableFieldId="8" dataCellStyle="Currency"/>
    <tableColumn id="9" xr3:uid="{E66F0D2C-885A-4A88-8707-698C8529B39A}" uniqueName="9" name="RetailPrice" queryTableFieldId="9" dataCellStyle="Currency"/>
    <tableColumn id="10" xr3:uid="{DD3EA205-1D5E-44FD-95B3-041E276864D7}" uniqueName="10" name="QuantityOnHand" queryTableFieldId="10"/>
    <tableColumn id="11" xr3:uid="{E09EEDDD-1163-40E9-8645-D7D1A85E7798}" uniqueName="11" name="ReorderLevel" queryTableFieldId="11"/>
    <tableColumn id="12" xr3:uid="{3388DDFF-2860-4B56-B23F-31FD3722F09C}" uniqueName="12" name="Brand" queryTableFieldId="12" dataDxfId="6"/>
    <tableColumn id="13" xr3:uid="{14F9CD93-1BD5-4A94-BAAC-B9B40D0AAC57}" uniqueName="13" name="WarehouseLocation" queryTableFieldId="13" dataDxfId="5"/>
    <tableColumn id="14" xr3:uid="{9B81F661-3793-4E8E-8FAB-7D58A98FF2EE}" uniqueName="14" name="Status" queryTableFieldId="14"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hp.com/us-en/home.html" TargetMode="External"/><Relationship Id="rId13" Type="http://schemas.openxmlformats.org/officeDocument/2006/relationships/hyperlink" Target="https://www.barcodefactory.com/" TargetMode="External"/><Relationship Id="rId18" Type="http://schemas.openxmlformats.org/officeDocument/2006/relationships/printerSettings" Target="../printerSettings/printerSettings7.bin"/><Relationship Id="rId3" Type="http://schemas.openxmlformats.org/officeDocument/2006/relationships/hyperlink" Target="https://www.dell.com/en-us" TargetMode="External"/><Relationship Id="rId7" Type="http://schemas.openxmlformats.org/officeDocument/2006/relationships/hyperlink" Target="https://discountcomputerdepot.com/" TargetMode="External"/><Relationship Id="rId12" Type="http://schemas.openxmlformats.org/officeDocument/2006/relationships/hyperlink" Target="https://www.barcodefactory.com/" TargetMode="External"/><Relationship Id="rId17" Type="http://schemas.openxmlformats.org/officeDocument/2006/relationships/hyperlink" Target="https://www.lenovo.com/" TargetMode="External"/><Relationship Id="rId2" Type="http://schemas.openxmlformats.org/officeDocument/2006/relationships/hyperlink" Target="https://deluxepcs.com/" TargetMode="External"/><Relationship Id="rId16" Type="http://schemas.openxmlformats.org/officeDocument/2006/relationships/hyperlink" Target="https://squareup.com/" TargetMode="External"/><Relationship Id="rId1" Type="http://schemas.openxmlformats.org/officeDocument/2006/relationships/hyperlink" Target="https://discountcomputerdepot.com/" TargetMode="External"/><Relationship Id="rId6" Type="http://schemas.openxmlformats.org/officeDocument/2006/relationships/hyperlink" Target="https://discountcomputerdepot.com/" TargetMode="External"/><Relationship Id="rId11" Type="http://schemas.openxmlformats.org/officeDocument/2006/relationships/hyperlink" Target="https://www.waspbarcode.com/" TargetMode="External"/><Relationship Id="rId5" Type="http://schemas.openxmlformats.org/officeDocument/2006/relationships/hyperlink" Target="https://www.dell.com/en-us" TargetMode="External"/><Relationship Id="rId15" Type="http://schemas.openxmlformats.org/officeDocument/2006/relationships/hyperlink" Target="https://squareup.com/" TargetMode="External"/><Relationship Id="rId10" Type="http://schemas.openxmlformats.org/officeDocument/2006/relationships/hyperlink" Target="https://deluxepcs.com/" TargetMode="External"/><Relationship Id="rId4" Type="http://schemas.openxmlformats.org/officeDocument/2006/relationships/hyperlink" Target="https://www.dell.com/en-us" TargetMode="External"/><Relationship Id="rId9" Type="http://schemas.openxmlformats.org/officeDocument/2006/relationships/hyperlink" Target="https://www.hp.com/us-en/home.html" TargetMode="External"/><Relationship Id="rId14" Type="http://schemas.openxmlformats.org/officeDocument/2006/relationships/hyperlink" Target="https://deluxepcs.co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8E3C4-8A9F-4CA0-97E6-9D550AC94C8E}">
  <sheetPr>
    <tabColor theme="3" tint="9.9978637043366805E-2"/>
    <pageSetUpPr fitToPage="1"/>
  </sheetPr>
  <dimension ref="L8:O14"/>
  <sheetViews>
    <sheetView showGridLines="0" showRowColHeaders="0" tabSelected="1" topLeftCell="R1" zoomScale="98" zoomScaleNormal="98" workbookViewId="0">
      <selection activeCell="AH23" sqref="AH23"/>
    </sheetView>
  </sheetViews>
  <sheetFormatPr defaultRowHeight="14.4" x14ac:dyDescent="0.3"/>
  <cols>
    <col min="15" max="15" width="18.77734375" customWidth="1"/>
  </cols>
  <sheetData>
    <row r="8" spans="12:15" ht="18" x14ac:dyDescent="0.35">
      <c r="L8" s="55" t="s">
        <v>1047</v>
      </c>
      <c r="M8" s="56"/>
      <c r="N8" s="56"/>
      <c r="O8" s="57">
        <f>Hardware!B29</f>
        <v>81760.409999999989</v>
      </c>
    </row>
    <row r="9" spans="12:15" x14ac:dyDescent="0.3">
      <c r="O9" s="2"/>
    </row>
    <row r="10" spans="12:15" ht="18" x14ac:dyDescent="0.35">
      <c r="L10" s="41" t="s">
        <v>1046</v>
      </c>
      <c r="O10" s="49">
        <f>Software!B11</f>
        <v>85459</v>
      </c>
    </row>
    <row r="11" spans="12:15" x14ac:dyDescent="0.3">
      <c r="O11" s="2"/>
    </row>
    <row r="12" spans="12:15" ht="18" x14ac:dyDescent="0.35">
      <c r="L12" s="51" t="s">
        <v>1045</v>
      </c>
      <c r="M12" s="52"/>
      <c r="N12" s="53"/>
      <c r="O12" s="54">
        <f>Network!B12</f>
        <v>11650</v>
      </c>
    </row>
    <row r="13" spans="12:15" x14ac:dyDescent="0.3">
      <c r="O13" s="2"/>
    </row>
    <row r="14" spans="12:15" ht="23.4" x14ac:dyDescent="0.45">
      <c r="L14" s="42" t="s">
        <v>1044</v>
      </c>
      <c r="M14" s="42"/>
      <c r="O14" s="50">
        <f>SUM(O8,O10,O12)</f>
        <v>178869.40999999997</v>
      </c>
    </row>
  </sheetData>
  <printOptions verticalCentered="1"/>
  <pageMargins left="0.7" right="0.7" top="0.75" bottom="0.75" header="0.3" footer="0.3"/>
  <pageSetup scale="40" orientation="landscape" r:id="rId1"/>
  <headerFooter>
    <oddFooter>&amp;L&amp;F&amp;R&amp;P</oddFooter>
  </headerFooter>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A3289-667D-42FD-9746-4A786E46468B}">
  <sheetPr>
    <tabColor theme="3" tint="0.249977111117893"/>
    <pageSetUpPr fitToPage="1"/>
  </sheetPr>
  <dimension ref="A1:R176"/>
  <sheetViews>
    <sheetView workbookViewId="0">
      <selection activeCell="U29" sqref="U29"/>
    </sheetView>
  </sheetViews>
  <sheetFormatPr defaultRowHeight="14.4" x14ac:dyDescent="0.3"/>
  <cols>
    <col min="1" max="1" width="9.6640625" customWidth="1"/>
    <col min="2" max="2" width="10.77734375" style="1" customWidth="1"/>
    <col min="3" max="3" width="13.109375" customWidth="1"/>
    <col min="4" max="4" width="16.21875" hidden="1" customWidth="1"/>
    <col min="5" max="5" width="13.109375" customWidth="1"/>
    <col min="6" max="6" width="13.21875" customWidth="1"/>
    <col min="7" max="7" width="18.44140625" customWidth="1"/>
    <col min="8" max="8" width="21.109375" customWidth="1"/>
    <col min="9" max="9" width="10.5546875" customWidth="1"/>
    <col min="10" max="10" width="10.33203125" customWidth="1"/>
    <col min="11" max="11" width="11" style="2" customWidth="1"/>
    <col min="12" max="12" width="10.5546875" style="3" customWidth="1"/>
    <col min="13" max="13" width="13.6640625" customWidth="1"/>
    <col min="14" max="14" width="16.88671875" customWidth="1"/>
    <col min="15" max="15" width="9.77734375" customWidth="1"/>
    <col min="16" max="16" width="10.21875" customWidth="1"/>
    <col min="17" max="17" width="16.88671875" customWidth="1"/>
    <col min="18" max="18" width="10.88671875" customWidth="1"/>
  </cols>
  <sheetData>
    <row r="1" spans="1:18" x14ac:dyDescent="0.3">
      <c r="A1" t="s">
        <v>272</v>
      </c>
      <c r="B1" s="1" t="s">
        <v>0</v>
      </c>
      <c r="C1" t="s">
        <v>1</v>
      </c>
      <c r="D1" t="s">
        <v>277</v>
      </c>
      <c r="E1" t="s">
        <v>276</v>
      </c>
      <c r="F1" t="s">
        <v>2</v>
      </c>
      <c r="G1" t="s">
        <v>3</v>
      </c>
      <c r="H1" t="s">
        <v>4</v>
      </c>
      <c r="I1" t="s">
        <v>5</v>
      </c>
      <c r="J1" t="s">
        <v>6</v>
      </c>
      <c r="K1" s="2" t="s">
        <v>7</v>
      </c>
      <c r="L1" s="3" t="s">
        <v>8</v>
      </c>
      <c r="M1" t="s">
        <v>9</v>
      </c>
      <c r="N1" t="s">
        <v>10</v>
      </c>
      <c r="O1" t="s">
        <v>11</v>
      </c>
      <c r="P1" s="2" t="s">
        <v>271</v>
      </c>
      <c r="Q1" t="s">
        <v>573</v>
      </c>
      <c r="R1" t="s">
        <v>574</v>
      </c>
    </row>
    <row r="2" spans="1:18" x14ac:dyDescent="0.3">
      <c r="A2" t="s">
        <v>12</v>
      </c>
      <c r="B2" s="1">
        <v>45870</v>
      </c>
      <c r="C2" t="s">
        <v>483</v>
      </c>
      <c r="D2" t="str">
        <f>TRIM(RIGHT(SUBSTITUTE(sales[[#This Row],[SKU]],"-",REPT(" ",100)),100))</f>
        <v>S</v>
      </c>
      <c r="E2" t="str">
        <f>LEFT(sales[[#This Row],[SKU]], FIND("-",sales[[#This Row],[SKU]])-1)</f>
        <v>E</v>
      </c>
      <c r="F2" t="s">
        <v>13</v>
      </c>
      <c r="G2" t="s">
        <v>14</v>
      </c>
      <c r="H2" t="s">
        <v>15</v>
      </c>
      <c r="I2" t="s">
        <v>16</v>
      </c>
      <c r="J2">
        <v>1</v>
      </c>
      <c r="K2" s="2">
        <v>3095</v>
      </c>
      <c r="L2" s="3">
        <v>0</v>
      </c>
      <c r="M2" t="s">
        <v>17</v>
      </c>
      <c r="N2" t="s">
        <v>18</v>
      </c>
      <c r="O2" t="s">
        <v>19</v>
      </c>
      <c r="P2" s="4">
        <f>sales[[#This Row],[Quantity]]*sales[[#This Row],[UnitPrice]]*(1-sales[[#This Row],[Discount]])</f>
        <v>3095</v>
      </c>
      <c r="Q2" s="8" t="str">
        <f>_xlfn.XLOOKUP(sales[[#This Row],[EmployeeID]], employees[EmployeeID], employees[FirstName]) &amp; " " &amp; _xlfn.XLOOKUP(sales[[#This Row],[EmployeeID]], employees[EmployeeID], employees[LastName])</f>
        <v>Emily Underwood</v>
      </c>
      <c r="R2" t="str">
        <f>IF(sales[[#This Row],[Revenue]]&gt;2000, "High Value", IF(sales[[#This Row],[Revenue]]&gt;1000, "Mid Value", "Low Value"))</f>
        <v>High Value</v>
      </c>
    </row>
    <row r="3" spans="1:18" x14ac:dyDescent="0.3">
      <c r="A3" t="s">
        <v>20</v>
      </c>
      <c r="B3" s="1">
        <v>45870</v>
      </c>
      <c r="C3" t="s">
        <v>484</v>
      </c>
      <c r="D3" t="str">
        <f>TRIM(RIGHT(SUBSTITUTE(sales[[#This Row],[SKU]],"-",REPT(" ",100)),100))</f>
        <v>M</v>
      </c>
      <c r="E3" t="str">
        <f>LEFT(sales[[#This Row],[SKU]], FIND("-",sales[[#This Row],[SKU]])-1)</f>
        <v>E</v>
      </c>
      <c r="F3" t="s">
        <v>21</v>
      </c>
      <c r="G3" t="s">
        <v>22</v>
      </c>
      <c r="H3" t="s">
        <v>23</v>
      </c>
      <c r="I3" t="s">
        <v>16</v>
      </c>
      <c r="J3">
        <v>1</v>
      </c>
      <c r="K3" s="2">
        <v>2243</v>
      </c>
      <c r="L3" s="3">
        <v>0.1</v>
      </c>
      <c r="M3" t="s">
        <v>24</v>
      </c>
      <c r="N3" t="s">
        <v>25</v>
      </c>
      <c r="O3" t="s">
        <v>19</v>
      </c>
      <c r="P3" s="4">
        <f>sales[[#This Row],[Quantity]]*sales[[#This Row],[UnitPrice]]*(1-sales[[#This Row],[Discount]])</f>
        <v>2018.7</v>
      </c>
      <c r="Q3" t="str">
        <f>_xlfn.XLOOKUP(sales[[#This Row],[EmployeeID]], employees[EmployeeID], employees[FirstName]) &amp; " " &amp; _xlfn.XLOOKUP(sales[[#This Row],[EmployeeID]], employees[EmployeeID], employees[LastName])</f>
        <v>Leah Gray</v>
      </c>
      <c r="R3" t="str">
        <f>IF(sales[[#This Row],[Revenue]]&gt;2000, "High Value", IF(sales[[#This Row],[Revenue]]&gt;1000, "Mid Value", "Low Value"))</f>
        <v>High Value</v>
      </c>
    </row>
    <row r="4" spans="1:18" x14ac:dyDescent="0.3">
      <c r="A4" t="s">
        <v>26</v>
      </c>
      <c r="B4" s="1">
        <v>45873</v>
      </c>
      <c r="C4" t="s">
        <v>485</v>
      </c>
      <c r="D4" t="str">
        <f>TRIM(RIGHT(SUBSTITUTE(sales[[#This Row],[SKU]],"-",REPT(" ",100)),100))</f>
        <v>S</v>
      </c>
      <c r="E4" t="str">
        <f>LEFT(sales[[#This Row],[SKU]], FIND("-",sales[[#This Row],[SKU]])-1)</f>
        <v>E</v>
      </c>
      <c r="F4" t="s">
        <v>27</v>
      </c>
      <c r="G4" t="s">
        <v>14</v>
      </c>
      <c r="H4" t="s">
        <v>15</v>
      </c>
      <c r="I4" t="s">
        <v>16</v>
      </c>
      <c r="J4">
        <v>1</v>
      </c>
      <c r="K4" s="2">
        <v>2913</v>
      </c>
      <c r="L4" s="3">
        <v>0.1</v>
      </c>
      <c r="M4" t="s">
        <v>17</v>
      </c>
      <c r="N4" t="s">
        <v>25</v>
      </c>
      <c r="O4" t="s">
        <v>19</v>
      </c>
      <c r="P4" s="4">
        <f>sales[[#This Row],[Quantity]]*sales[[#This Row],[UnitPrice]]*(1-sales[[#This Row],[Discount]])</f>
        <v>2621.7000000000003</v>
      </c>
      <c r="Q4" t="str">
        <f>_xlfn.XLOOKUP(sales[[#This Row],[EmployeeID]], employees[EmployeeID], employees[FirstName]) &amp; " " &amp; _xlfn.XLOOKUP(sales[[#This Row],[EmployeeID]], employees[EmployeeID], employees[LastName])</f>
        <v>Olivia Lopez</v>
      </c>
      <c r="R4" t="str">
        <f>IF(sales[[#This Row],[Revenue]]&gt;2000, "High Value", IF(sales[[#This Row],[Revenue]]&gt;1000, "Mid Value", "Low Value"))</f>
        <v>High Value</v>
      </c>
    </row>
    <row r="5" spans="1:18" x14ac:dyDescent="0.3">
      <c r="A5" t="s">
        <v>28</v>
      </c>
      <c r="B5" s="1">
        <v>45874</v>
      </c>
      <c r="C5" t="s">
        <v>486</v>
      </c>
      <c r="D5" t="str">
        <f>TRIM(RIGHT(SUBSTITUTE(sales[[#This Row],[SKU]],"-",REPT(" ",100)),100))</f>
        <v>M</v>
      </c>
      <c r="E5" t="str">
        <f>LEFT(sales[[#This Row],[SKU]], FIND("-",sales[[#This Row],[SKU]])-1)</f>
        <v>E</v>
      </c>
      <c r="F5" t="s">
        <v>29</v>
      </c>
      <c r="G5" t="s">
        <v>22</v>
      </c>
      <c r="H5" t="s">
        <v>23</v>
      </c>
      <c r="I5" t="s">
        <v>16</v>
      </c>
      <c r="J5">
        <v>1</v>
      </c>
      <c r="K5" s="2">
        <v>2410</v>
      </c>
      <c r="L5" s="3">
        <v>0.1</v>
      </c>
      <c r="M5" t="s">
        <v>17</v>
      </c>
      <c r="N5" t="s">
        <v>25</v>
      </c>
      <c r="O5" t="s">
        <v>30</v>
      </c>
      <c r="P5" s="4">
        <f>sales[[#This Row],[Quantity]]*sales[[#This Row],[UnitPrice]]*(1-sales[[#This Row],[Discount]])</f>
        <v>2169</v>
      </c>
      <c r="Q5" t="str">
        <f>_xlfn.XLOOKUP(sales[[#This Row],[EmployeeID]], employees[EmployeeID], employees[FirstName]) &amp; " " &amp; _xlfn.XLOOKUP(sales[[#This Row],[EmployeeID]], employees[EmployeeID], employees[LastName])</f>
        <v>Aria Vargas</v>
      </c>
      <c r="R5" t="str">
        <f>IF(sales[[#This Row],[Revenue]]&gt;2000, "High Value", IF(sales[[#This Row],[Revenue]]&gt;1000, "Mid Value", "Low Value"))</f>
        <v>High Value</v>
      </c>
    </row>
    <row r="6" spans="1:18" x14ac:dyDescent="0.3">
      <c r="A6" t="s">
        <v>31</v>
      </c>
      <c r="B6" s="1">
        <v>45875</v>
      </c>
      <c r="C6" t="s">
        <v>487</v>
      </c>
      <c r="D6" t="str">
        <f>TRIM(RIGHT(SUBSTITUTE(sales[[#This Row],[SKU]],"-",REPT(" ",100)),100))</f>
        <v>L</v>
      </c>
      <c r="E6" t="str">
        <f>LEFT(sales[[#This Row],[SKU]], FIND("-",sales[[#This Row],[SKU]])-1)</f>
        <v>E</v>
      </c>
      <c r="F6" t="s">
        <v>32</v>
      </c>
      <c r="G6" t="s">
        <v>33</v>
      </c>
      <c r="H6" t="s">
        <v>34</v>
      </c>
      <c r="I6" t="s">
        <v>16</v>
      </c>
      <c r="J6">
        <v>1</v>
      </c>
      <c r="K6" s="2">
        <v>2004</v>
      </c>
      <c r="L6" s="3">
        <v>0.1</v>
      </c>
      <c r="M6" t="s">
        <v>24</v>
      </c>
      <c r="N6" t="s">
        <v>35</v>
      </c>
      <c r="O6" t="s">
        <v>30</v>
      </c>
      <c r="P6" s="4">
        <f>sales[[#This Row],[Quantity]]*sales[[#This Row],[UnitPrice]]*(1-sales[[#This Row],[Discount]])</f>
        <v>1803.6000000000001</v>
      </c>
      <c r="Q6" t="str">
        <f>_xlfn.XLOOKUP(sales[[#This Row],[EmployeeID]], employees[EmployeeID], employees[FirstName]) &amp; " " &amp; _xlfn.XLOOKUP(sales[[#This Row],[EmployeeID]], employees[EmployeeID], employees[LastName])</f>
        <v>Layla Garcia</v>
      </c>
      <c r="R6" t="str">
        <f>IF(sales[[#This Row],[Revenue]]&gt;2000, "High Value", IF(sales[[#This Row],[Revenue]]&gt;1000, "Mid Value", "Low Value"))</f>
        <v>Mid Value</v>
      </c>
    </row>
    <row r="7" spans="1:18" x14ac:dyDescent="0.3">
      <c r="A7" t="s">
        <v>36</v>
      </c>
      <c r="B7" s="1">
        <v>45875</v>
      </c>
      <c r="C7" t="s">
        <v>488</v>
      </c>
      <c r="D7" t="str">
        <f>TRIM(RIGHT(SUBSTITUTE(sales[[#This Row],[SKU]],"-",REPT(" ",100)),100))</f>
        <v>S</v>
      </c>
      <c r="E7" t="str">
        <f>LEFT(sales[[#This Row],[SKU]], FIND("-",sales[[#This Row],[SKU]])-1)</f>
        <v>E</v>
      </c>
      <c r="F7" t="s">
        <v>37</v>
      </c>
      <c r="G7" t="s">
        <v>38</v>
      </c>
      <c r="H7" t="s">
        <v>39</v>
      </c>
      <c r="I7" t="s">
        <v>16</v>
      </c>
      <c r="J7">
        <v>1</v>
      </c>
      <c r="K7" s="2">
        <v>1625</v>
      </c>
      <c r="L7" s="3">
        <v>0.1</v>
      </c>
      <c r="M7" t="s">
        <v>17</v>
      </c>
      <c r="N7" t="s">
        <v>35</v>
      </c>
      <c r="O7" t="s">
        <v>30</v>
      </c>
      <c r="P7" s="4">
        <f>sales[[#This Row],[Quantity]]*sales[[#This Row],[UnitPrice]]*(1-sales[[#This Row],[Discount]])</f>
        <v>1462.5</v>
      </c>
      <c r="Q7" t="str">
        <f>_xlfn.XLOOKUP(sales[[#This Row],[EmployeeID]], employees[EmployeeID], employees[FirstName]) &amp; " " &amp; _xlfn.XLOOKUP(sales[[#This Row],[EmployeeID]], employees[EmployeeID], employees[LastName])</f>
        <v>Riley Hayes</v>
      </c>
      <c r="R7" t="str">
        <f>IF(sales[[#This Row],[Revenue]]&gt;2000, "High Value", IF(sales[[#This Row],[Revenue]]&gt;1000, "Mid Value", "Low Value"))</f>
        <v>Mid Value</v>
      </c>
    </row>
    <row r="8" spans="1:18" x14ac:dyDescent="0.3">
      <c r="A8" t="s">
        <v>40</v>
      </c>
      <c r="B8" s="1">
        <v>45875</v>
      </c>
      <c r="C8" t="s">
        <v>487</v>
      </c>
      <c r="D8" t="str">
        <f>TRIM(RIGHT(SUBSTITUTE(sales[[#This Row],[SKU]],"-",REPT(" ",100)),100))</f>
        <v>PANNIER</v>
      </c>
      <c r="E8" t="str">
        <f>LEFT(sales[[#This Row],[SKU]], FIND("-",sales[[#This Row],[SKU]])-1)</f>
        <v>ACC</v>
      </c>
      <c r="F8" t="s">
        <v>32</v>
      </c>
      <c r="G8" t="s">
        <v>41</v>
      </c>
      <c r="H8" t="s">
        <v>42</v>
      </c>
      <c r="I8" t="s">
        <v>43</v>
      </c>
      <c r="J8">
        <v>1</v>
      </c>
      <c r="K8" s="2">
        <v>89</v>
      </c>
      <c r="L8" s="58">
        <v>0.15</v>
      </c>
      <c r="M8" s="56" t="s">
        <v>24</v>
      </c>
      <c r="N8" s="56" t="s">
        <v>35</v>
      </c>
      <c r="O8" s="56" t="s">
        <v>30</v>
      </c>
      <c r="P8" s="4">
        <f>sales[[#This Row],[Quantity]]*sales[[#This Row],[UnitPrice]]*(1-sales[[#This Row],[Discount]])</f>
        <v>75.649999999999991</v>
      </c>
      <c r="Q8" t="str">
        <f>_xlfn.XLOOKUP(sales[[#This Row],[EmployeeID]], employees[EmployeeID], employees[FirstName]) &amp; " " &amp; _xlfn.XLOOKUP(sales[[#This Row],[EmployeeID]], employees[EmployeeID], employees[LastName])</f>
        <v>Layla Garcia</v>
      </c>
      <c r="R8" t="str">
        <f>IF(sales[[#This Row],[Revenue]]&gt;2000, "High Value", IF(sales[[#This Row],[Revenue]]&gt;1000, "Mid Value", "Low Value"))</f>
        <v>Low Value</v>
      </c>
    </row>
    <row r="9" spans="1:18" x14ac:dyDescent="0.3">
      <c r="A9" t="s">
        <v>44</v>
      </c>
      <c r="B9" s="1">
        <v>45875</v>
      </c>
      <c r="C9" t="s">
        <v>489</v>
      </c>
      <c r="D9" t="str">
        <f>TRIM(RIGHT(SUBSTITUTE(sales[[#This Row],[SKU]],"-",REPT(" ",100)),100))</f>
        <v>LED</v>
      </c>
      <c r="E9" t="str">
        <f>LEFT(sales[[#This Row],[SKU]], FIND("-",sales[[#This Row],[SKU]])-1)</f>
        <v>ACC</v>
      </c>
      <c r="F9" t="s">
        <v>27</v>
      </c>
      <c r="G9" t="s">
        <v>45</v>
      </c>
      <c r="H9" t="s">
        <v>46</v>
      </c>
      <c r="I9" t="s">
        <v>43</v>
      </c>
      <c r="J9">
        <v>1</v>
      </c>
      <c r="K9" s="2">
        <v>59</v>
      </c>
      <c r="L9" s="3">
        <v>0.1</v>
      </c>
      <c r="M9" t="s">
        <v>17</v>
      </c>
      <c r="N9" t="s">
        <v>47</v>
      </c>
      <c r="O9" t="s">
        <v>19</v>
      </c>
      <c r="P9" s="4">
        <f>sales[[#This Row],[Quantity]]*sales[[#This Row],[UnitPrice]]*(1-sales[[#This Row],[Discount]])</f>
        <v>53.1</v>
      </c>
      <c r="Q9" t="str">
        <f>_xlfn.XLOOKUP(sales[[#This Row],[EmployeeID]], employees[EmployeeID], employees[FirstName]) &amp; " " &amp; _xlfn.XLOOKUP(sales[[#This Row],[EmployeeID]], employees[EmployeeID], employees[LastName])</f>
        <v>Olivia Lopez</v>
      </c>
      <c r="R9" t="str">
        <f>IF(sales[[#This Row],[Revenue]]&gt;2000, "High Value", IF(sales[[#This Row],[Revenue]]&gt;1000, "Mid Value", "Low Value"))</f>
        <v>Low Value</v>
      </c>
    </row>
    <row r="10" spans="1:18" x14ac:dyDescent="0.3">
      <c r="A10" t="s">
        <v>48</v>
      </c>
      <c r="B10" s="1">
        <v>45876</v>
      </c>
      <c r="C10" t="s">
        <v>490</v>
      </c>
      <c r="D10" t="str">
        <f>TRIM(RIGHT(SUBSTITUTE(sales[[#This Row],[SKU]],"-",REPT(" ",100)),100))</f>
        <v>S</v>
      </c>
      <c r="E10" t="str">
        <f>LEFT(sales[[#This Row],[SKU]], FIND("-",sales[[#This Row],[SKU]])-1)</f>
        <v>E</v>
      </c>
      <c r="F10" t="s">
        <v>21</v>
      </c>
      <c r="G10" t="s">
        <v>49</v>
      </c>
      <c r="H10" t="s">
        <v>50</v>
      </c>
      <c r="I10" t="s">
        <v>16</v>
      </c>
      <c r="J10">
        <v>1</v>
      </c>
      <c r="K10" s="2">
        <v>2362</v>
      </c>
      <c r="L10" s="3">
        <v>0.1</v>
      </c>
      <c r="M10" t="s">
        <v>51</v>
      </c>
      <c r="N10" t="s">
        <v>25</v>
      </c>
      <c r="O10" t="s">
        <v>19</v>
      </c>
      <c r="P10" s="4">
        <f>sales[[#This Row],[Quantity]]*sales[[#This Row],[UnitPrice]]*(1-sales[[#This Row],[Discount]])</f>
        <v>2125.8000000000002</v>
      </c>
      <c r="Q10" t="str">
        <f>_xlfn.XLOOKUP(sales[[#This Row],[EmployeeID]], employees[EmployeeID], employees[FirstName]) &amp; " " &amp; _xlfn.XLOOKUP(sales[[#This Row],[EmployeeID]], employees[EmployeeID], employees[LastName])</f>
        <v>Leah Gray</v>
      </c>
      <c r="R10" t="str">
        <f>IF(sales[[#This Row],[Revenue]]&gt;2000, "High Value", IF(sales[[#This Row],[Revenue]]&gt;1000, "Mid Value", "Low Value"))</f>
        <v>High Value</v>
      </c>
    </row>
    <row r="11" spans="1:18" x14ac:dyDescent="0.3">
      <c r="A11" t="s">
        <v>52</v>
      </c>
      <c r="B11" s="1">
        <v>45877</v>
      </c>
      <c r="C11" t="s">
        <v>491</v>
      </c>
      <c r="D11" t="str">
        <f>TRIM(RIGHT(SUBSTITUTE(sales[[#This Row],[SKU]],"-",REPT(" ",100)),100))</f>
        <v>S</v>
      </c>
      <c r="E11" t="str">
        <f>LEFT(sales[[#This Row],[SKU]], FIND("-",sales[[#This Row],[SKU]])-1)</f>
        <v>E</v>
      </c>
      <c r="F11" t="s">
        <v>53</v>
      </c>
      <c r="G11" t="s">
        <v>54</v>
      </c>
      <c r="H11" t="s">
        <v>55</v>
      </c>
      <c r="I11" t="s">
        <v>16</v>
      </c>
      <c r="J11">
        <v>1</v>
      </c>
      <c r="K11" s="2">
        <v>2539</v>
      </c>
      <c r="L11" s="3">
        <v>0.1</v>
      </c>
      <c r="M11" t="s">
        <v>51</v>
      </c>
      <c r="N11" t="s">
        <v>35</v>
      </c>
      <c r="O11" t="s">
        <v>30</v>
      </c>
      <c r="P11" s="4">
        <f>sales[[#This Row],[Quantity]]*sales[[#This Row],[UnitPrice]]*(1-sales[[#This Row],[Discount]])</f>
        <v>2285.1</v>
      </c>
      <c r="Q11" t="str">
        <f>_xlfn.XLOOKUP(sales[[#This Row],[EmployeeID]], employees[EmployeeID], employees[FirstName]) &amp; " " &amp; _xlfn.XLOOKUP(sales[[#This Row],[EmployeeID]], employees[EmployeeID], employees[LastName])</f>
        <v>Jackson Lee</v>
      </c>
      <c r="R11" t="str">
        <f>IF(sales[[#This Row],[Revenue]]&gt;2000, "High Value", IF(sales[[#This Row],[Revenue]]&gt;1000, "Mid Value", "Low Value"))</f>
        <v>High Value</v>
      </c>
    </row>
    <row r="12" spans="1:18" ht="18" x14ac:dyDescent="0.35">
      <c r="A12" t="s">
        <v>56</v>
      </c>
      <c r="B12" s="1">
        <v>45877</v>
      </c>
      <c r="C12" t="s">
        <v>491</v>
      </c>
      <c r="D12" t="str">
        <f>TRIM(RIGHT(SUBSTITUTE(sales[[#This Row],[SKU]],"-",REPT(" ",100)),100))</f>
        <v>MINI</v>
      </c>
      <c r="E12" t="str">
        <f>LEFT(sales[[#This Row],[SKU]], FIND("-",sales[[#This Row],[SKU]])-1)</f>
        <v>ACC</v>
      </c>
      <c r="F12" t="s">
        <v>53</v>
      </c>
      <c r="G12" t="s">
        <v>57</v>
      </c>
      <c r="H12" t="s">
        <v>58</v>
      </c>
      <c r="I12" t="s">
        <v>43</v>
      </c>
      <c r="J12">
        <v>1</v>
      </c>
      <c r="K12" s="2">
        <v>27</v>
      </c>
      <c r="L12" s="73">
        <v>0.15</v>
      </c>
      <c r="M12" t="s">
        <v>51</v>
      </c>
      <c r="N12" s="59" t="s">
        <v>35</v>
      </c>
      <c r="O12" s="41" t="s">
        <v>30</v>
      </c>
      <c r="P12" s="4">
        <f>sales[[#This Row],[Quantity]]*sales[[#This Row],[UnitPrice]]*(1-sales[[#This Row],[Discount]])</f>
        <v>22.95</v>
      </c>
      <c r="Q12" t="str">
        <f>_xlfn.XLOOKUP(sales[[#This Row],[EmployeeID]], employees[EmployeeID], employees[FirstName]) &amp; " " &amp; _xlfn.XLOOKUP(sales[[#This Row],[EmployeeID]], employees[EmployeeID], employees[LastName])</f>
        <v>Jackson Lee</v>
      </c>
      <c r="R12" t="str">
        <f>IF(sales[[#This Row],[Revenue]]&gt;2000, "High Value", IF(sales[[#This Row],[Revenue]]&gt;1000, "Mid Value", "Low Value"))</f>
        <v>Low Value</v>
      </c>
    </row>
    <row r="13" spans="1:18" x14ac:dyDescent="0.3">
      <c r="A13" t="s">
        <v>59</v>
      </c>
      <c r="B13" s="1">
        <v>45880</v>
      </c>
      <c r="C13" t="s">
        <v>492</v>
      </c>
      <c r="D13" t="str">
        <f>TRIM(RIGHT(SUBSTITUTE(sales[[#This Row],[SKU]],"-",REPT(" ",100)),100))</f>
        <v>S</v>
      </c>
      <c r="E13" t="str">
        <f>LEFT(sales[[#This Row],[SKU]], FIND("-",sales[[#This Row],[SKU]])-1)</f>
        <v>E</v>
      </c>
      <c r="F13" t="s">
        <v>27</v>
      </c>
      <c r="G13" t="s">
        <v>54</v>
      </c>
      <c r="H13" t="s">
        <v>55</v>
      </c>
      <c r="I13" t="s">
        <v>16</v>
      </c>
      <c r="J13">
        <v>1</v>
      </c>
      <c r="K13" s="2">
        <v>2620</v>
      </c>
      <c r="L13" s="3">
        <v>0.1</v>
      </c>
      <c r="M13" t="s">
        <v>51</v>
      </c>
      <c r="N13" t="s">
        <v>25</v>
      </c>
      <c r="O13" t="s">
        <v>19</v>
      </c>
      <c r="P13" s="4">
        <f>sales[[#This Row],[Quantity]]*sales[[#This Row],[UnitPrice]]*(1-sales[[#This Row],[Discount]])</f>
        <v>2358</v>
      </c>
      <c r="Q13" t="str">
        <f>_xlfn.XLOOKUP(sales[[#This Row],[EmployeeID]], employees[EmployeeID], employees[FirstName]) &amp; " " &amp; _xlfn.XLOOKUP(sales[[#This Row],[EmployeeID]], employees[EmployeeID], employees[LastName])</f>
        <v>Olivia Lopez</v>
      </c>
      <c r="R13" t="str">
        <f>IF(sales[[#This Row],[Revenue]]&gt;2000, "High Value", IF(sales[[#This Row],[Revenue]]&gt;1000, "Mid Value", "Low Value"))</f>
        <v>High Value</v>
      </c>
    </row>
    <row r="14" spans="1:18" x14ac:dyDescent="0.3">
      <c r="A14" t="s">
        <v>60</v>
      </c>
      <c r="B14" s="1">
        <v>45880</v>
      </c>
      <c r="C14" t="s">
        <v>492</v>
      </c>
      <c r="D14" t="str">
        <f>TRIM(RIGHT(SUBSTITUTE(sales[[#This Row],[SKU]],"-",REPT(" ",100)),100))</f>
        <v>SET</v>
      </c>
      <c r="E14" t="str">
        <f>LEFT(sales[[#This Row],[SKU]], FIND("-",sales[[#This Row],[SKU]])-1)</f>
        <v>ACC</v>
      </c>
      <c r="F14" t="s">
        <v>27</v>
      </c>
      <c r="G14" t="s">
        <v>61</v>
      </c>
      <c r="H14" t="s">
        <v>62</v>
      </c>
      <c r="I14" t="s">
        <v>43</v>
      </c>
      <c r="J14">
        <v>2</v>
      </c>
      <c r="K14" s="2">
        <v>69</v>
      </c>
      <c r="L14" s="3">
        <v>0.15</v>
      </c>
      <c r="M14" t="s">
        <v>51</v>
      </c>
      <c r="N14" t="s">
        <v>25</v>
      </c>
      <c r="O14" t="s">
        <v>19</v>
      </c>
      <c r="P14" s="4">
        <f>sales[[#This Row],[Quantity]]*sales[[#This Row],[UnitPrice]]*(1-sales[[#This Row],[Discount]])</f>
        <v>117.3</v>
      </c>
      <c r="Q14" t="str">
        <f>_xlfn.XLOOKUP(sales[[#This Row],[EmployeeID]], employees[EmployeeID], employees[FirstName]) &amp; " " &amp; _xlfn.XLOOKUP(sales[[#This Row],[EmployeeID]], employees[EmployeeID], employees[LastName])</f>
        <v>Olivia Lopez</v>
      </c>
      <c r="R14" t="str">
        <f>IF(sales[[#This Row],[Revenue]]&gt;2000, "High Value", IF(sales[[#This Row],[Revenue]]&gt;1000, "Mid Value", "Low Value"))</f>
        <v>Low Value</v>
      </c>
    </row>
    <row r="15" spans="1:18" x14ac:dyDescent="0.3">
      <c r="A15" t="s">
        <v>63</v>
      </c>
      <c r="B15" s="1">
        <v>45883</v>
      </c>
      <c r="C15" t="s">
        <v>493</v>
      </c>
      <c r="D15" t="str">
        <f>TRIM(RIGHT(SUBSTITUTE(sales[[#This Row],[SKU]],"-",REPT(" ",100)),100))</f>
        <v>M</v>
      </c>
      <c r="E15" t="str">
        <f>LEFT(sales[[#This Row],[SKU]], FIND("-",sales[[#This Row],[SKU]])-1)</f>
        <v>E</v>
      </c>
      <c r="F15" t="s">
        <v>53</v>
      </c>
      <c r="G15" t="s">
        <v>64</v>
      </c>
      <c r="H15" t="s">
        <v>65</v>
      </c>
      <c r="I15" t="s">
        <v>16</v>
      </c>
      <c r="J15">
        <v>1</v>
      </c>
      <c r="K15" s="2">
        <v>2497</v>
      </c>
      <c r="L15" s="3">
        <v>0.1</v>
      </c>
      <c r="M15" t="s">
        <v>51</v>
      </c>
      <c r="N15" t="s">
        <v>35</v>
      </c>
      <c r="O15" t="s">
        <v>19</v>
      </c>
      <c r="P15" s="4">
        <f>sales[[#This Row],[Quantity]]*sales[[#This Row],[UnitPrice]]*(1-sales[[#This Row],[Discount]])</f>
        <v>2247.3000000000002</v>
      </c>
      <c r="Q15" t="str">
        <f>_xlfn.XLOOKUP(sales[[#This Row],[EmployeeID]], employees[EmployeeID], employees[FirstName]) &amp; " " &amp; _xlfn.XLOOKUP(sales[[#This Row],[EmployeeID]], employees[EmployeeID], employees[LastName])</f>
        <v>Jackson Lee</v>
      </c>
      <c r="R15" t="str">
        <f>IF(sales[[#This Row],[Revenue]]&gt;2000, "High Value", IF(sales[[#This Row],[Revenue]]&gt;1000, "Mid Value", "Low Value"))</f>
        <v>High Value</v>
      </c>
    </row>
    <row r="16" spans="1:18" x14ac:dyDescent="0.3">
      <c r="A16" t="s">
        <v>66</v>
      </c>
      <c r="B16" s="1">
        <v>45886</v>
      </c>
      <c r="C16" t="s">
        <v>494</v>
      </c>
      <c r="D16" t="str">
        <f>TRIM(RIGHT(SUBSTITUTE(sales[[#This Row],[SKU]],"-",REPT(" ",100)),100))</f>
        <v>S</v>
      </c>
      <c r="E16" t="str">
        <f>LEFT(sales[[#This Row],[SKU]], FIND("-",sales[[#This Row],[SKU]])-1)</f>
        <v>E</v>
      </c>
      <c r="F16" t="s">
        <v>27</v>
      </c>
      <c r="G16" t="s">
        <v>54</v>
      </c>
      <c r="H16" t="s">
        <v>55</v>
      </c>
      <c r="I16" t="s">
        <v>16</v>
      </c>
      <c r="J16">
        <v>1</v>
      </c>
      <c r="K16" s="2">
        <v>2621</v>
      </c>
      <c r="L16" s="3">
        <v>0.1</v>
      </c>
      <c r="M16" t="s">
        <v>24</v>
      </c>
      <c r="N16" t="s">
        <v>47</v>
      </c>
      <c r="O16" t="s">
        <v>19</v>
      </c>
      <c r="P16" s="4">
        <f>sales[[#This Row],[Quantity]]*sales[[#This Row],[UnitPrice]]*(1-sales[[#This Row],[Discount]])</f>
        <v>2358.9</v>
      </c>
      <c r="Q16" t="str">
        <f>_xlfn.XLOOKUP(sales[[#This Row],[EmployeeID]], employees[EmployeeID], employees[FirstName]) &amp; " " &amp; _xlfn.XLOOKUP(sales[[#This Row],[EmployeeID]], employees[EmployeeID], employees[LastName])</f>
        <v>Olivia Lopez</v>
      </c>
      <c r="R16" t="str">
        <f>IF(sales[[#This Row],[Revenue]]&gt;2000, "High Value", IF(sales[[#This Row],[Revenue]]&gt;1000, "Mid Value", "Low Value"))</f>
        <v>High Value</v>
      </c>
    </row>
    <row r="17" spans="1:18" x14ac:dyDescent="0.3">
      <c r="A17" t="s">
        <v>67</v>
      </c>
      <c r="B17" s="1">
        <v>45888</v>
      </c>
      <c r="C17" t="s">
        <v>495</v>
      </c>
      <c r="D17" t="str">
        <f>TRIM(RIGHT(SUBSTITUTE(sales[[#This Row],[SKU]],"-",REPT(" ",100)),100))</f>
        <v>S</v>
      </c>
      <c r="E17" t="str">
        <f>LEFT(sales[[#This Row],[SKU]], FIND("-",sales[[#This Row],[SKU]])-1)</f>
        <v>E</v>
      </c>
      <c r="F17" t="s">
        <v>68</v>
      </c>
      <c r="G17" t="s">
        <v>69</v>
      </c>
      <c r="H17" t="s">
        <v>70</v>
      </c>
      <c r="I17" t="s">
        <v>16</v>
      </c>
      <c r="J17">
        <v>1</v>
      </c>
      <c r="K17" s="2">
        <v>2322</v>
      </c>
      <c r="L17" s="3">
        <v>0.1</v>
      </c>
      <c r="M17" t="s">
        <v>51</v>
      </c>
      <c r="N17" t="s">
        <v>18</v>
      </c>
      <c r="O17" t="s">
        <v>30</v>
      </c>
      <c r="P17" s="4">
        <f>sales[[#This Row],[Quantity]]*sales[[#This Row],[UnitPrice]]*(1-sales[[#This Row],[Discount]])</f>
        <v>2089.8000000000002</v>
      </c>
      <c r="Q17" t="str">
        <f>_xlfn.XLOOKUP(sales[[#This Row],[EmployeeID]], employees[EmployeeID], employees[FirstName]) &amp; " " &amp; _xlfn.XLOOKUP(sales[[#This Row],[EmployeeID]], employees[EmployeeID], employees[LastName])</f>
        <v>Grace Parker</v>
      </c>
      <c r="R17" t="str">
        <f>IF(sales[[#This Row],[Revenue]]&gt;2000, "High Value", IF(sales[[#This Row],[Revenue]]&gt;1000, "Mid Value", "Low Value"))</f>
        <v>High Value</v>
      </c>
    </row>
    <row r="18" spans="1:18" x14ac:dyDescent="0.3">
      <c r="A18" t="s">
        <v>71</v>
      </c>
      <c r="B18" s="1">
        <v>45889</v>
      </c>
      <c r="C18" t="s">
        <v>490</v>
      </c>
      <c r="D18" t="str">
        <f>TRIM(RIGHT(SUBSTITUTE(sales[[#This Row],[SKU]],"-",REPT(" ",100)),100))</f>
        <v>S</v>
      </c>
      <c r="E18" t="str">
        <f>LEFT(sales[[#This Row],[SKU]], FIND("-",sales[[#This Row],[SKU]])-1)</f>
        <v>E</v>
      </c>
      <c r="F18" t="s">
        <v>21</v>
      </c>
      <c r="G18" t="s">
        <v>14</v>
      </c>
      <c r="H18" t="s">
        <v>15</v>
      </c>
      <c r="I18" t="s">
        <v>16</v>
      </c>
      <c r="J18">
        <v>1</v>
      </c>
      <c r="K18" s="2">
        <v>2946</v>
      </c>
      <c r="L18" s="3">
        <v>0.15</v>
      </c>
      <c r="M18" t="s">
        <v>17</v>
      </c>
      <c r="N18" t="s">
        <v>47</v>
      </c>
      <c r="O18" t="s">
        <v>72</v>
      </c>
      <c r="P18" s="4">
        <f>sales[[#This Row],[Quantity]]*sales[[#This Row],[UnitPrice]]*(1-sales[[#This Row],[Discount]])</f>
        <v>2504.1</v>
      </c>
      <c r="Q18" t="str">
        <f>_xlfn.XLOOKUP(sales[[#This Row],[EmployeeID]], employees[EmployeeID], employees[FirstName]) &amp; " " &amp; _xlfn.XLOOKUP(sales[[#This Row],[EmployeeID]], employees[EmployeeID], employees[LastName])</f>
        <v>Leah Gray</v>
      </c>
      <c r="R18" t="str">
        <f>IF(sales[[#This Row],[Revenue]]&gt;2000, "High Value", IF(sales[[#This Row],[Revenue]]&gt;1000, "Mid Value", "Low Value"))</f>
        <v>High Value</v>
      </c>
    </row>
    <row r="19" spans="1:18" x14ac:dyDescent="0.3">
      <c r="A19" t="s">
        <v>73</v>
      </c>
      <c r="B19" s="1">
        <v>45889</v>
      </c>
      <c r="C19" t="s">
        <v>496</v>
      </c>
      <c r="D19" t="str">
        <f>TRIM(RIGHT(SUBSTITUTE(sales[[#This Row],[SKU]],"-",REPT(" ",100)),100))</f>
        <v>M</v>
      </c>
      <c r="E19" t="str">
        <f>LEFT(sales[[#This Row],[SKU]], FIND("-",sales[[#This Row],[SKU]])-1)</f>
        <v>E</v>
      </c>
      <c r="F19" t="s">
        <v>74</v>
      </c>
      <c r="G19" t="s">
        <v>75</v>
      </c>
      <c r="H19" t="s">
        <v>76</v>
      </c>
      <c r="I19" t="s">
        <v>16</v>
      </c>
      <c r="J19">
        <v>1</v>
      </c>
      <c r="K19" s="2">
        <v>2695</v>
      </c>
      <c r="L19" s="3">
        <v>0</v>
      </c>
      <c r="M19" t="s">
        <v>24</v>
      </c>
      <c r="N19" t="s">
        <v>35</v>
      </c>
      <c r="O19" t="s">
        <v>30</v>
      </c>
      <c r="P19" s="4">
        <f>sales[[#This Row],[Quantity]]*sales[[#This Row],[UnitPrice]]*(1-sales[[#This Row],[Discount]])</f>
        <v>2695</v>
      </c>
      <c r="Q19" t="str">
        <f>_xlfn.XLOOKUP(sales[[#This Row],[EmployeeID]], employees[EmployeeID], employees[FirstName]) &amp; " " &amp; _xlfn.XLOOKUP(sales[[#This Row],[EmployeeID]], employees[EmployeeID], employees[LastName])</f>
        <v>Joseph Mitchell</v>
      </c>
      <c r="R19" t="str">
        <f>IF(sales[[#This Row],[Revenue]]&gt;2000, "High Value", IF(sales[[#This Row],[Revenue]]&gt;1000, "Mid Value", "Low Value"))</f>
        <v>High Value</v>
      </c>
    </row>
    <row r="20" spans="1:18" x14ac:dyDescent="0.3">
      <c r="A20" t="s">
        <v>77</v>
      </c>
      <c r="B20" s="1">
        <v>45890</v>
      </c>
      <c r="C20" t="s">
        <v>495</v>
      </c>
      <c r="D20" t="str">
        <f>TRIM(RIGHT(SUBSTITUTE(sales[[#This Row],[SKU]],"-",REPT(" ",100)),100))</f>
        <v>L</v>
      </c>
      <c r="E20" t="str">
        <f>LEFT(sales[[#This Row],[SKU]], FIND("-",sales[[#This Row],[SKU]])-1)</f>
        <v>E</v>
      </c>
      <c r="F20" t="s">
        <v>78</v>
      </c>
      <c r="G20" t="s">
        <v>79</v>
      </c>
      <c r="H20" t="s">
        <v>80</v>
      </c>
      <c r="I20" t="s">
        <v>16</v>
      </c>
      <c r="J20">
        <v>1</v>
      </c>
      <c r="K20" s="2">
        <v>1579</v>
      </c>
      <c r="L20" s="3">
        <v>0.15</v>
      </c>
      <c r="M20" t="s">
        <v>17</v>
      </c>
      <c r="N20" t="s">
        <v>47</v>
      </c>
      <c r="O20" t="s">
        <v>19</v>
      </c>
      <c r="P20" s="4">
        <f>sales[[#This Row],[Quantity]]*sales[[#This Row],[UnitPrice]]*(1-sales[[#This Row],[Discount]])</f>
        <v>1342.1499999999999</v>
      </c>
      <c r="Q20" t="str">
        <f>_xlfn.XLOOKUP(sales[[#This Row],[EmployeeID]], employees[EmployeeID], employees[FirstName]) &amp; " " &amp; _xlfn.XLOOKUP(sales[[#This Row],[EmployeeID]], employees[EmployeeID], employees[LastName])</f>
        <v>Henry Baker</v>
      </c>
      <c r="R20" t="str">
        <f>IF(sales[[#This Row],[Revenue]]&gt;2000, "High Value", IF(sales[[#This Row],[Revenue]]&gt;1000, "Mid Value", "Low Value"))</f>
        <v>Mid Value</v>
      </c>
    </row>
    <row r="21" spans="1:18" x14ac:dyDescent="0.3">
      <c r="A21" t="s">
        <v>81</v>
      </c>
      <c r="B21" s="1">
        <v>45890</v>
      </c>
      <c r="C21" t="s">
        <v>495</v>
      </c>
      <c r="D21" t="str">
        <f>TRIM(RIGHT(SUBSTITUTE(sales[[#This Row],[SKU]],"-",REPT(" ",100)),100))</f>
        <v>LED</v>
      </c>
      <c r="E21" t="str">
        <f>LEFT(sales[[#This Row],[SKU]], FIND("-",sales[[#This Row],[SKU]])-1)</f>
        <v>ACC</v>
      </c>
      <c r="F21" t="s">
        <v>78</v>
      </c>
      <c r="G21" t="s">
        <v>45</v>
      </c>
      <c r="H21" t="s">
        <v>46</v>
      </c>
      <c r="I21" t="s">
        <v>43</v>
      </c>
      <c r="J21">
        <v>2</v>
      </c>
      <c r="K21" s="2">
        <v>59</v>
      </c>
      <c r="L21" s="3">
        <v>0.2</v>
      </c>
      <c r="M21" t="s">
        <v>17</v>
      </c>
      <c r="N21" t="s">
        <v>47</v>
      </c>
      <c r="O21" t="s">
        <v>19</v>
      </c>
      <c r="P21" s="4">
        <f>sales[[#This Row],[Quantity]]*sales[[#This Row],[UnitPrice]]*(1-sales[[#This Row],[Discount]])</f>
        <v>94.4</v>
      </c>
      <c r="Q21" t="str">
        <f>_xlfn.XLOOKUP(sales[[#This Row],[EmployeeID]], employees[EmployeeID], employees[FirstName]) &amp; " " &amp; _xlfn.XLOOKUP(sales[[#This Row],[EmployeeID]], employees[EmployeeID], employees[LastName])</f>
        <v>Henry Baker</v>
      </c>
      <c r="R21" t="str">
        <f>IF(sales[[#This Row],[Revenue]]&gt;2000, "High Value", IF(sales[[#This Row],[Revenue]]&gt;1000, "Mid Value", "Low Value"))</f>
        <v>Low Value</v>
      </c>
    </row>
    <row r="22" spans="1:18" x14ac:dyDescent="0.3">
      <c r="A22" t="s">
        <v>82</v>
      </c>
      <c r="B22" s="1">
        <v>45891</v>
      </c>
      <c r="C22" t="s">
        <v>485</v>
      </c>
      <c r="D22" t="str">
        <f>TRIM(RIGHT(SUBSTITUTE(sales[[#This Row],[SKU]],"-",REPT(" ",100)),100))</f>
        <v>L</v>
      </c>
      <c r="E22" t="str">
        <f>LEFT(sales[[#This Row],[SKU]], FIND("-",sales[[#This Row],[SKU]])-1)</f>
        <v>E</v>
      </c>
      <c r="F22" t="s">
        <v>83</v>
      </c>
      <c r="G22" t="s">
        <v>84</v>
      </c>
      <c r="H22" t="s">
        <v>85</v>
      </c>
      <c r="I22" t="s">
        <v>16</v>
      </c>
      <c r="J22">
        <v>1</v>
      </c>
      <c r="K22" s="2">
        <v>2614</v>
      </c>
      <c r="L22" s="3">
        <v>0.15</v>
      </c>
      <c r="M22" t="s">
        <v>24</v>
      </c>
      <c r="N22" t="s">
        <v>35</v>
      </c>
      <c r="O22" t="s">
        <v>19</v>
      </c>
      <c r="P22" s="4">
        <f>sales[[#This Row],[Quantity]]*sales[[#This Row],[UnitPrice]]*(1-sales[[#This Row],[Discount]])</f>
        <v>2221.9</v>
      </c>
      <c r="Q22" t="str">
        <f>_xlfn.XLOOKUP(sales[[#This Row],[EmployeeID]], employees[EmployeeID], employees[FirstName]) &amp; " " &amp; _xlfn.XLOOKUP(sales[[#This Row],[EmployeeID]], employees[EmployeeID], employees[LastName])</f>
        <v>Amelia Reed</v>
      </c>
      <c r="R22" t="str">
        <f>IF(sales[[#This Row],[Revenue]]&gt;2000, "High Value", IF(sales[[#This Row],[Revenue]]&gt;1000, "Mid Value", "Low Value"))</f>
        <v>High Value</v>
      </c>
    </row>
    <row r="23" spans="1:18" x14ac:dyDescent="0.3">
      <c r="A23" t="s">
        <v>86</v>
      </c>
      <c r="B23" s="1">
        <v>45891</v>
      </c>
      <c r="C23" t="s">
        <v>497</v>
      </c>
      <c r="D23" t="str">
        <f>TRIM(RIGHT(SUBSTITUTE(sales[[#This Row],[SKU]],"-",REPT(" ",100)),100))</f>
        <v>S</v>
      </c>
      <c r="E23" t="str">
        <f>LEFT(sales[[#This Row],[SKU]], FIND("-",sales[[#This Row],[SKU]])-1)</f>
        <v>E</v>
      </c>
      <c r="F23" t="s">
        <v>27</v>
      </c>
      <c r="G23" t="s">
        <v>38</v>
      </c>
      <c r="H23" t="s">
        <v>39</v>
      </c>
      <c r="I23" t="s">
        <v>16</v>
      </c>
      <c r="J23">
        <v>1</v>
      </c>
      <c r="K23" s="2">
        <v>1639</v>
      </c>
      <c r="L23" s="3">
        <v>0.1</v>
      </c>
      <c r="M23" t="s">
        <v>24</v>
      </c>
      <c r="N23" t="s">
        <v>47</v>
      </c>
      <c r="O23" t="s">
        <v>19</v>
      </c>
      <c r="P23" s="4">
        <f>sales[[#This Row],[Quantity]]*sales[[#This Row],[UnitPrice]]*(1-sales[[#This Row],[Discount]])</f>
        <v>1475.1000000000001</v>
      </c>
      <c r="Q23" t="str">
        <f>_xlfn.XLOOKUP(sales[[#This Row],[EmployeeID]], employees[EmployeeID], employees[FirstName]) &amp; " " &amp; _xlfn.XLOOKUP(sales[[#This Row],[EmployeeID]], employees[EmployeeID], employees[LastName])</f>
        <v>Olivia Lopez</v>
      </c>
      <c r="R23" t="str">
        <f>IF(sales[[#This Row],[Revenue]]&gt;2000, "High Value", IF(sales[[#This Row],[Revenue]]&gt;1000, "Mid Value", "Low Value"))</f>
        <v>Mid Value</v>
      </c>
    </row>
    <row r="24" spans="1:18" x14ac:dyDescent="0.3">
      <c r="A24" t="s">
        <v>87</v>
      </c>
      <c r="B24" s="1">
        <v>45891</v>
      </c>
      <c r="C24" t="s">
        <v>485</v>
      </c>
      <c r="D24" t="str">
        <f>TRIM(RIGHT(SUBSTITUTE(sales[[#This Row],[SKU]],"-",REPT(" ",100)),100))</f>
        <v>STD</v>
      </c>
      <c r="E24" t="str">
        <f>LEFT(sales[[#This Row],[SKU]], FIND("-",sales[[#This Row],[SKU]])-1)</f>
        <v>ACC</v>
      </c>
      <c r="F24" t="s">
        <v>83</v>
      </c>
      <c r="G24" t="s">
        <v>88</v>
      </c>
      <c r="H24" t="s">
        <v>89</v>
      </c>
      <c r="I24" t="s">
        <v>43</v>
      </c>
      <c r="J24">
        <v>1</v>
      </c>
      <c r="K24" s="2">
        <v>49</v>
      </c>
      <c r="L24" s="3">
        <v>0.2</v>
      </c>
      <c r="M24" t="s">
        <v>24</v>
      </c>
      <c r="N24" t="s">
        <v>35</v>
      </c>
      <c r="O24" t="s">
        <v>19</v>
      </c>
      <c r="P24" s="4">
        <f>sales[[#This Row],[Quantity]]*sales[[#This Row],[UnitPrice]]*(1-sales[[#This Row],[Discount]])</f>
        <v>39.200000000000003</v>
      </c>
      <c r="Q24" t="str">
        <f>_xlfn.XLOOKUP(sales[[#This Row],[EmployeeID]], employees[EmployeeID], employees[FirstName]) &amp; " " &amp; _xlfn.XLOOKUP(sales[[#This Row],[EmployeeID]], employees[EmployeeID], employees[LastName])</f>
        <v>Amelia Reed</v>
      </c>
      <c r="R24" t="str">
        <f>IF(sales[[#This Row],[Revenue]]&gt;2000, "High Value", IF(sales[[#This Row],[Revenue]]&gt;1000, "Mid Value", "Low Value"))</f>
        <v>Low Value</v>
      </c>
    </row>
    <row r="25" spans="1:18" x14ac:dyDescent="0.3">
      <c r="A25" t="s">
        <v>90</v>
      </c>
      <c r="B25" s="1">
        <v>45893</v>
      </c>
      <c r="C25" t="s">
        <v>495</v>
      </c>
      <c r="D25" t="str">
        <f>TRIM(RIGHT(SUBSTITUTE(sales[[#This Row],[SKU]],"-",REPT(" ",100)),100))</f>
        <v>L</v>
      </c>
      <c r="E25" t="str">
        <f>LEFT(sales[[#This Row],[SKU]], FIND("-",sales[[#This Row],[SKU]])-1)</f>
        <v>E</v>
      </c>
      <c r="F25" t="s">
        <v>68</v>
      </c>
      <c r="G25" t="s">
        <v>91</v>
      </c>
      <c r="H25" t="s">
        <v>92</v>
      </c>
      <c r="I25" t="s">
        <v>16</v>
      </c>
      <c r="J25">
        <v>1</v>
      </c>
      <c r="K25" s="2">
        <v>2215</v>
      </c>
      <c r="L25" s="3">
        <v>0.1</v>
      </c>
      <c r="M25" t="s">
        <v>17</v>
      </c>
      <c r="N25" t="s">
        <v>25</v>
      </c>
      <c r="O25" t="s">
        <v>30</v>
      </c>
      <c r="P25" s="4">
        <f>sales[[#This Row],[Quantity]]*sales[[#This Row],[UnitPrice]]*(1-sales[[#This Row],[Discount]])</f>
        <v>1993.5</v>
      </c>
      <c r="Q25" t="str">
        <f>_xlfn.XLOOKUP(sales[[#This Row],[EmployeeID]], employees[EmployeeID], employees[FirstName]) &amp; " " &amp; _xlfn.XLOOKUP(sales[[#This Row],[EmployeeID]], employees[EmployeeID], employees[LastName])</f>
        <v>Grace Parker</v>
      </c>
      <c r="R25" t="str">
        <f>IF(sales[[#This Row],[Revenue]]&gt;2000, "High Value", IF(sales[[#This Row],[Revenue]]&gt;1000, "Mid Value", "Low Value"))</f>
        <v>Mid Value</v>
      </c>
    </row>
    <row r="26" spans="1:18" x14ac:dyDescent="0.3">
      <c r="A26" t="s">
        <v>93</v>
      </c>
      <c r="B26" s="1">
        <v>45897</v>
      </c>
      <c r="C26" t="s">
        <v>485</v>
      </c>
      <c r="D26" t="str">
        <f>TRIM(RIGHT(SUBSTITUTE(sales[[#This Row],[SKU]],"-",REPT(" ",100)),100))</f>
        <v>M</v>
      </c>
      <c r="E26" t="str">
        <f>LEFT(sales[[#This Row],[SKU]], FIND("-",sales[[#This Row],[SKU]])-1)</f>
        <v>E</v>
      </c>
      <c r="F26" t="s">
        <v>94</v>
      </c>
      <c r="G26" t="s">
        <v>95</v>
      </c>
      <c r="H26" t="s">
        <v>96</v>
      </c>
      <c r="I26" t="s">
        <v>16</v>
      </c>
      <c r="J26">
        <v>1</v>
      </c>
      <c r="K26" s="2">
        <v>1530</v>
      </c>
      <c r="L26" s="3">
        <v>0.1</v>
      </c>
      <c r="M26" t="s">
        <v>17</v>
      </c>
      <c r="N26" t="s">
        <v>18</v>
      </c>
      <c r="O26" t="s">
        <v>30</v>
      </c>
      <c r="P26" s="4">
        <f>sales[[#This Row],[Quantity]]*sales[[#This Row],[UnitPrice]]*(1-sales[[#This Row],[Discount]])</f>
        <v>1377</v>
      </c>
      <c r="Q26" t="str">
        <f>_xlfn.XLOOKUP(sales[[#This Row],[EmployeeID]], employees[EmployeeID], employees[FirstName]) &amp; " " &amp; _xlfn.XLOOKUP(sales[[#This Row],[EmployeeID]], employees[EmployeeID], employees[LastName])</f>
        <v>Henry Quinn</v>
      </c>
      <c r="R26" t="str">
        <f>IF(sales[[#This Row],[Revenue]]&gt;2000, "High Value", IF(sales[[#This Row],[Revenue]]&gt;1000, "Mid Value", "Low Value"))</f>
        <v>Mid Value</v>
      </c>
    </row>
    <row r="27" spans="1:18" x14ac:dyDescent="0.3">
      <c r="A27" t="s">
        <v>97</v>
      </c>
      <c r="B27" s="1">
        <v>45901</v>
      </c>
      <c r="C27" t="s">
        <v>498</v>
      </c>
      <c r="D27" t="str">
        <f>TRIM(RIGHT(SUBSTITUTE(sales[[#This Row],[SKU]],"-",REPT(" ",100)),100))</f>
        <v>L</v>
      </c>
      <c r="E27" t="str">
        <f>LEFT(sales[[#This Row],[SKU]], FIND("-",sales[[#This Row],[SKU]])-1)</f>
        <v>E</v>
      </c>
      <c r="F27" t="s">
        <v>94</v>
      </c>
      <c r="G27" t="s">
        <v>33</v>
      </c>
      <c r="H27" t="s">
        <v>34</v>
      </c>
      <c r="I27" t="s">
        <v>16</v>
      </c>
      <c r="J27">
        <v>1</v>
      </c>
      <c r="K27" s="2">
        <v>2150</v>
      </c>
      <c r="L27" s="3">
        <v>0.1</v>
      </c>
      <c r="M27" t="s">
        <v>51</v>
      </c>
      <c r="N27" t="s">
        <v>35</v>
      </c>
      <c r="O27" t="s">
        <v>30</v>
      </c>
      <c r="P27" s="4">
        <f>sales[[#This Row],[Quantity]]*sales[[#This Row],[UnitPrice]]*(1-sales[[#This Row],[Discount]])</f>
        <v>1935</v>
      </c>
      <c r="Q27" t="str">
        <f>_xlfn.XLOOKUP(sales[[#This Row],[EmployeeID]], employees[EmployeeID], employees[FirstName]) &amp; " " &amp; _xlfn.XLOOKUP(sales[[#This Row],[EmployeeID]], employees[EmployeeID], employees[LastName])</f>
        <v>Henry Quinn</v>
      </c>
      <c r="R27" t="str">
        <f>IF(sales[[#This Row],[Revenue]]&gt;2000, "High Value", IF(sales[[#This Row],[Revenue]]&gt;1000, "Mid Value", "Low Value"))</f>
        <v>Mid Value</v>
      </c>
    </row>
    <row r="28" spans="1:18" x14ac:dyDescent="0.3">
      <c r="A28" t="s">
        <v>98</v>
      </c>
      <c r="B28" s="1">
        <v>45905</v>
      </c>
      <c r="C28" t="s">
        <v>499</v>
      </c>
      <c r="D28" t="str">
        <f>TRIM(RIGHT(SUBSTITUTE(sales[[#This Row],[SKU]],"-",REPT(" ",100)),100))</f>
        <v>L</v>
      </c>
      <c r="E28" t="str">
        <f>LEFT(sales[[#This Row],[SKU]], FIND("-",sales[[#This Row],[SKU]])-1)</f>
        <v>E</v>
      </c>
      <c r="F28" t="s">
        <v>37</v>
      </c>
      <c r="G28" t="s">
        <v>91</v>
      </c>
      <c r="H28" t="s">
        <v>92</v>
      </c>
      <c r="I28" t="s">
        <v>16</v>
      </c>
      <c r="J28">
        <v>1</v>
      </c>
      <c r="K28" s="2">
        <v>2355</v>
      </c>
      <c r="L28" s="3">
        <v>0.1</v>
      </c>
      <c r="M28" t="s">
        <v>17</v>
      </c>
      <c r="N28" t="s">
        <v>18</v>
      </c>
      <c r="O28" t="s">
        <v>19</v>
      </c>
      <c r="P28" s="4">
        <f>sales[[#This Row],[Quantity]]*sales[[#This Row],[UnitPrice]]*(1-sales[[#This Row],[Discount]])</f>
        <v>2119.5</v>
      </c>
      <c r="Q28" t="str">
        <f>_xlfn.XLOOKUP(sales[[#This Row],[EmployeeID]], employees[EmployeeID], employees[FirstName]) &amp; " " &amp; _xlfn.XLOOKUP(sales[[#This Row],[EmployeeID]], employees[EmployeeID], employees[LastName])</f>
        <v>Riley Hayes</v>
      </c>
      <c r="R28" t="str">
        <f>IF(sales[[#This Row],[Revenue]]&gt;2000, "High Value", IF(sales[[#This Row],[Revenue]]&gt;1000, "Mid Value", "Low Value"))</f>
        <v>High Value</v>
      </c>
    </row>
    <row r="29" spans="1:18" x14ac:dyDescent="0.3">
      <c r="A29" t="s">
        <v>99</v>
      </c>
      <c r="B29" s="1">
        <v>45906</v>
      </c>
      <c r="C29" t="s">
        <v>488</v>
      </c>
      <c r="D29" t="str">
        <f>TRIM(RIGHT(SUBSTITUTE(sales[[#This Row],[SKU]],"-",REPT(" ",100)),100))</f>
        <v>M</v>
      </c>
      <c r="E29" t="str">
        <f>LEFT(sales[[#This Row],[SKU]], FIND("-",sales[[#This Row],[SKU]])-1)</f>
        <v>E</v>
      </c>
      <c r="F29" t="s">
        <v>74</v>
      </c>
      <c r="G29" t="s">
        <v>22</v>
      </c>
      <c r="H29" t="s">
        <v>23</v>
      </c>
      <c r="I29" t="s">
        <v>16</v>
      </c>
      <c r="J29">
        <v>1</v>
      </c>
      <c r="K29" s="2">
        <v>2269</v>
      </c>
      <c r="L29" s="3">
        <v>0.15</v>
      </c>
      <c r="M29" t="s">
        <v>17</v>
      </c>
      <c r="N29" t="s">
        <v>35</v>
      </c>
      <c r="O29" t="s">
        <v>72</v>
      </c>
      <c r="P29" s="4">
        <f>sales[[#This Row],[Quantity]]*sales[[#This Row],[UnitPrice]]*(1-sales[[#This Row],[Discount]])</f>
        <v>1928.6499999999999</v>
      </c>
      <c r="Q29" t="str">
        <f>_xlfn.XLOOKUP(sales[[#This Row],[EmployeeID]], employees[EmployeeID], employees[FirstName]) &amp; " " &amp; _xlfn.XLOOKUP(sales[[#This Row],[EmployeeID]], employees[EmployeeID], employees[LastName])</f>
        <v>Joseph Mitchell</v>
      </c>
      <c r="R29" t="str">
        <f>IF(sales[[#This Row],[Revenue]]&gt;2000, "High Value", IF(sales[[#This Row],[Revenue]]&gt;1000, "Mid Value", "Low Value"))</f>
        <v>Mid Value</v>
      </c>
    </row>
    <row r="30" spans="1:18" x14ac:dyDescent="0.3">
      <c r="A30" t="s">
        <v>100</v>
      </c>
      <c r="B30" s="1">
        <v>45907</v>
      </c>
      <c r="C30" t="s">
        <v>500</v>
      </c>
      <c r="D30" t="str">
        <f>TRIM(RIGHT(SUBSTITUTE(sales[[#This Row],[SKU]],"-",REPT(" ",100)),100))</f>
        <v>L</v>
      </c>
      <c r="E30" t="str">
        <f>LEFT(sales[[#This Row],[SKU]], FIND("-",sales[[#This Row],[SKU]])-1)</f>
        <v>E</v>
      </c>
      <c r="F30" t="s">
        <v>29</v>
      </c>
      <c r="G30" t="s">
        <v>91</v>
      </c>
      <c r="H30" t="s">
        <v>92</v>
      </c>
      <c r="I30" t="s">
        <v>16</v>
      </c>
      <c r="J30">
        <v>1</v>
      </c>
      <c r="K30" s="2">
        <v>2398</v>
      </c>
      <c r="L30" s="3">
        <v>0.1</v>
      </c>
      <c r="M30" t="s">
        <v>24</v>
      </c>
      <c r="N30" t="s">
        <v>47</v>
      </c>
      <c r="O30" t="s">
        <v>19</v>
      </c>
      <c r="P30" s="4">
        <f>sales[[#This Row],[Quantity]]*sales[[#This Row],[UnitPrice]]*(1-sales[[#This Row],[Discount]])</f>
        <v>2158.2000000000003</v>
      </c>
      <c r="Q30" t="str">
        <f>_xlfn.XLOOKUP(sales[[#This Row],[EmployeeID]], employees[EmployeeID], employees[FirstName]) &amp; " " &amp; _xlfn.XLOOKUP(sales[[#This Row],[EmployeeID]], employees[EmployeeID], employees[LastName])</f>
        <v>Aria Vargas</v>
      </c>
      <c r="R30" t="str">
        <f>IF(sales[[#This Row],[Revenue]]&gt;2000, "High Value", IF(sales[[#This Row],[Revenue]]&gt;1000, "Mid Value", "Low Value"))</f>
        <v>High Value</v>
      </c>
    </row>
    <row r="31" spans="1:18" x14ac:dyDescent="0.3">
      <c r="A31" t="s">
        <v>101</v>
      </c>
      <c r="B31" s="1">
        <v>45907</v>
      </c>
      <c r="C31" t="s">
        <v>500</v>
      </c>
      <c r="D31" t="str">
        <f>TRIM(RIGHT(SUBSTITUTE(sales[[#This Row],[SKU]],"-",REPT(" ",100)),100))</f>
        <v>REAR</v>
      </c>
      <c r="E31" t="str">
        <f>LEFT(sales[[#This Row],[SKU]], FIND("-",sales[[#This Row],[SKU]])-1)</f>
        <v>ACC</v>
      </c>
      <c r="F31" t="s">
        <v>29</v>
      </c>
      <c r="G31" t="s">
        <v>102</v>
      </c>
      <c r="H31" t="s">
        <v>103</v>
      </c>
      <c r="I31" t="s">
        <v>43</v>
      </c>
      <c r="J31">
        <v>3</v>
      </c>
      <c r="K31" s="2">
        <v>119</v>
      </c>
      <c r="L31" s="3">
        <v>0.15</v>
      </c>
      <c r="M31" t="s">
        <v>24</v>
      </c>
      <c r="N31" t="s">
        <v>47</v>
      </c>
      <c r="O31" t="s">
        <v>19</v>
      </c>
      <c r="P31" s="4">
        <f>sales[[#This Row],[Quantity]]*sales[[#This Row],[UnitPrice]]*(1-sales[[#This Row],[Discount]])</f>
        <v>303.45</v>
      </c>
      <c r="Q31" t="str">
        <f>_xlfn.XLOOKUP(sales[[#This Row],[EmployeeID]], employees[EmployeeID], employees[FirstName]) &amp; " " &amp; _xlfn.XLOOKUP(sales[[#This Row],[EmployeeID]], employees[EmployeeID], employees[LastName])</f>
        <v>Aria Vargas</v>
      </c>
      <c r="R31" t="str">
        <f>IF(sales[[#This Row],[Revenue]]&gt;2000, "High Value", IF(sales[[#This Row],[Revenue]]&gt;1000, "Mid Value", "Low Value"))</f>
        <v>Low Value</v>
      </c>
    </row>
    <row r="32" spans="1:18" x14ac:dyDescent="0.3">
      <c r="A32" t="s">
        <v>104</v>
      </c>
      <c r="B32" s="1">
        <v>45908</v>
      </c>
      <c r="C32" t="s">
        <v>501</v>
      </c>
      <c r="D32" t="str">
        <f>TRIM(RIGHT(SUBSTITUTE(sales[[#This Row],[SKU]],"-",REPT(" ",100)),100))</f>
        <v>S</v>
      </c>
      <c r="E32" t="str">
        <f>LEFT(sales[[#This Row],[SKU]], FIND("-",sales[[#This Row],[SKU]])-1)</f>
        <v>E</v>
      </c>
      <c r="F32" t="s">
        <v>83</v>
      </c>
      <c r="G32" t="s">
        <v>14</v>
      </c>
      <c r="H32" t="s">
        <v>15</v>
      </c>
      <c r="I32" t="s">
        <v>16</v>
      </c>
      <c r="J32">
        <v>1</v>
      </c>
      <c r="K32" s="2">
        <v>3037</v>
      </c>
      <c r="L32" s="3">
        <v>0.1</v>
      </c>
      <c r="M32" t="s">
        <v>24</v>
      </c>
      <c r="N32" t="s">
        <v>47</v>
      </c>
      <c r="O32" t="s">
        <v>30</v>
      </c>
      <c r="P32" s="4">
        <f>sales[[#This Row],[Quantity]]*sales[[#This Row],[UnitPrice]]*(1-sales[[#This Row],[Discount]])</f>
        <v>2733.3</v>
      </c>
      <c r="Q32" t="str">
        <f>_xlfn.XLOOKUP(sales[[#This Row],[EmployeeID]], employees[EmployeeID], employees[FirstName]) &amp; " " &amp; _xlfn.XLOOKUP(sales[[#This Row],[EmployeeID]], employees[EmployeeID], employees[LastName])</f>
        <v>Amelia Reed</v>
      </c>
      <c r="R32" t="str">
        <f>IF(sales[[#This Row],[Revenue]]&gt;2000, "High Value", IF(sales[[#This Row],[Revenue]]&gt;1000, "Mid Value", "Low Value"))</f>
        <v>High Value</v>
      </c>
    </row>
    <row r="33" spans="1:18" x14ac:dyDescent="0.3">
      <c r="A33" t="s">
        <v>105</v>
      </c>
      <c r="B33" s="1">
        <v>45908</v>
      </c>
      <c r="C33" t="s">
        <v>501</v>
      </c>
      <c r="D33" t="str">
        <f>TRIM(RIGHT(SUBSTITUTE(sales[[#This Row],[SKU]],"-",REPT(" ",100)),100))</f>
        <v>LED</v>
      </c>
      <c r="E33" t="str">
        <f>LEFT(sales[[#This Row],[SKU]], FIND("-",sales[[#This Row],[SKU]])-1)</f>
        <v>ACC</v>
      </c>
      <c r="F33" t="s">
        <v>83</v>
      </c>
      <c r="G33" t="s">
        <v>45</v>
      </c>
      <c r="H33" t="s">
        <v>46</v>
      </c>
      <c r="I33" t="s">
        <v>43</v>
      </c>
      <c r="J33">
        <v>1</v>
      </c>
      <c r="K33" s="2">
        <v>59</v>
      </c>
      <c r="L33" s="3">
        <v>0.15</v>
      </c>
      <c r="M33" t="s">
        <v>24</v>
      </c>
      <c r="N33" t="s">
        <v>47</v>
      </c>
      <c r="O33" t="s">
        <v>30</v>
      </c>
      <c r="P33" s="4">
        <f>sales[[#This Row],[Quantity]]*sales[[#This Row],[UnitPrice]]*(1-sales[[#This Row],[Discount]])</f>
        <v>50.15</v>
      </c>
      <c r="Q33" t="str">
        <f>_xlfn.XLOOKUP(sales[[#This Row],[EmployeeID]], employees[EmployeeID], employees[FirstName]) &amp; " " &amp; _xlfn.XLOOKUP(sales[[#This Row],[EmployeeID]], employees[EmployeeID], employees[LastName])</f>
        <v>Amelia Reed</v>
      </c>
      <c r="R33" t="str">
        <f>IF(sales[[#This Row],[Revenue]]&gt;2000, "High Value", IF(sales[[#This Row],[Revenue]]&gt;1000, "Mid Value", "Low Value"))</f>
        <v>Low Value</v>
      </c>
    </row>
    <row r="34" spans="1:18" x14ac:dyDescent="0.3">
      <c r="A34" t="s">
        <v>106</v>
      </c>
      <c r="B34" s="1">
        <v>45910</v>
      </c>
      <c r="C34" t="s">
        <v>502</v>
      </c>
      <c r="D34" t="str">
        <f>TRIM(RIGHT(SUBSTITUTE(sales[[#This Row],[SKU]],"-",REPT(" ",100)),100))</f>
        <v>M</v>
      </c>
      <c r="E34" t="str">
        <f>LEFT(sales[[#This Row],[SKU]], FIND("-",sales[[#This Row],[SKU]])-1)</f>
        <v>E</v>
      </c>
      <c r="F34" t="s">
        <v>94</v>
      </c>
      <c r="G34" t="s">
        <v>107</v>
      </c>
      <c r="H34" t="s">
        <v>108</v>
      </c>
      <c r="I34" t="s">
        <v>16</v>
      </c>
      <c r="J34">
        <v>1</v>
      </c>
      <c r="K34" s="2">
        <v>2348</v>
      </c>
      <c r="L34" s="3">
        <v>0.1</v>
      </c>
      <c r="M34" t="s">
        <v>17</v>
      </c>
      <c r="N34" t="s">
        <v>47</v>
      </c>
      <c r="O34" t="s">
        <v>19</v>
      </c>
      <c r="P34" s="4">
        <f>sales[[#This Row],[Quantity]]*sales[[#This Row],[UnitPrice]]*(1-sales[[#This Row],[Discount]])</f>
        <v>2113.2000000000003</v>
      </c>
      <c r="Q34" t="str">
        <f>_xlfn.XLOOKUP(sales[[#This Row],[EmployeeID]], employees[EmployeeID], employees[FirstName]) &amp; " " &amp; _xlfn.XLOOKUP(sales[[#This Row],[EmployeeID]], employees[EmployeeID], employees[LastName])</f>
        <v>Henry Quinn</v>
      </c>
      <c r="R34" t="str">
        <f>IF(sales[[#This Row],[Revenue]]&gt;2000, "High Value", IF(sales[[#This Row],[Revenue]]&gt;1000, "Mid Value", "Low Value"))</f>
        <v>High Value</v>
      </c>
    </row>
    <row r="35" spans="1:18" x14ac:dyDescent="0.3">
      <c r="A35" t="s">
        <v>109</v>
      </c>
      <c r="B35" s="1">
        <v>45914</v>
      </c>
      <c r="C35" t="s">
        <v>503</v>
      </c>
      <c r="D35" t="str">
        <f>TRIM(RIGHT(SUBSTITUTE(sales[[#This Row],[SKU]],"-",REPT(" ",100)),100))</f>
        <v>L</v>
      </c>
      <c r="E35" t="str">
        <f>LEFT(sales[[#This Row],[SKU]], FIND("-",sales[[#This Row],[SKU]])-1)</f>
        <v>E</v>
      </c>
      <c r="F35" t="s">
        <v>21</v>
      </c>
      <c r="G35" t="s">
        <v>110</v>
      </c>
      <c r="H35" t="s">
        <v>111</v>
      </c>
      <c r="I35" t="s">
        <v>16</v>
      </c>
      <c r="J35">
        <v>1</v>
      </c>
      <c r="K35" s="2">
        <v>2626</v>
      </c>
      <c r="L35" s="3">
        <v>0.1</v>
      </c>
      <c r="M35" t="s">
        <v>17</v>
      </c>
      <c r="N35" t="s">
        <v>35</v>
      </c>
      <c r="O35" t="s">
        <v>72</v>
      </c>
      <c r="P35" s="4">
        <f>sales[[#This Row],[Quantity]]*sales[[#This Row],[UnitPrice]]*(1-sales[[#This Row],[Discount]])</f>
        <v>2363.4</v>
      </c>
      <c r="Q35" t="str">
        <f>_xlfn.XLOOKUP(sales[[#This Row],[EmployeeID]], employees[EmployeeID], employees[FirstName]) &amp; " " &amp; _xlfn.XLOOKUP(sales[[#This Row],[EmployeeID]], employees[EmployeeID], employees[LastName])</f>
        <v>Leah Gray</v>
      </c>
      <c r="R35" t="str">
        <f>IF(sales[[#This Row],[Revenue]]&gt;2000, "High Value", IF(sales[[#This Row],[Revenue]]&gt;1000, "Mid Value", "Low Value"))</f>
        <v>High Value</v>
      </c>
    </row>
    <row r="36" spans="1:18" x14ac:dyDescent="0.3">
      <c r="A36" t="s">
        <v>112</v>
      </c>
      <c r="B36" s="1">
        <v>45916</v>
      </c>
      <c r="C36" t="s">
        <v>487</v>
      </c>
      <c r="D36" t="str">
        <f>TRIM(RIGHT(SUBSTITUTE(sales[[#This Row],[SKU]],"-",REPT(" ",100)),100))</f>
        <v>L</v>
      </c>
      <c r="E36" t="str">
        <f>LEFT(sales[[#This Row],[SKU]], FIND("-",sales[[#This Row],[SKU]])-1)</f>
        <v>E</v>
      </c>
      <c r="F36" t="s">
        <v>53</v>
      </c>
      <c r="G36" t="s">
        <v>33</v>
      </c>
      <c r="H36" t="s">
        <v>34</v>
      </c>
      <c r="I36" t="s">
        <v>16</v>
      </c>
      <c r="J36">
        <v>1</v>
      </c>
      <c r="K36" s="2">
        <v>2191</v>
      </c>
      <c r="L36" s="3">
        <v>0.2</v>
      </c>
      <c r="M36" t="s">
        <v>51</v>
      </c>
      <c r="N36" t="s">
        <v>35</v>
      </c>
      <c r="O36" t="s">
        <v>19</v>
      </c>
      <c r="P36" s="4">
        <f>sales[[#This Row],[Quantity]]*sales[[#This Row],[UnitPrice]]*(1-sales[[#This Row],[Discount]])</f>
        <v>1752.8000000000002</v>
      </c>
      <c r="Q36" t="str">
        <f>_xlfn.XLOOKUP(sales[[#This Row],[EmployeeID]], employees[EmployeeID], employees[FirstName]) &amp; " " &amp; _xlfn.XLOOKUP(sales[[#This Row],[EmployeeID]], employees[EmployeeID], employees[LastName])</f>
        <v>Jackson Lee</v>
      </c>
      <c r="R36" t="str">
        <f>IF(sales[[#This Row],[Revenue]]&gt;2000, "High Value", IF(sales[[#This Row],[Revenue]]&gt;1000, "Mid Value", "Low Value"))</f>
        <v>Mid Value</v>
      </c>
    </row>
    <row r="37" spans="1:18" x14ac:dyDescent="0.3">
      <c r="A37" t="s">
        <v>113</v>
      </c>
      <c r="B37" s="1">
        <v>45917</v>
      </c>
      <c r="C37" t="s">
        <v>494</v>
      </c>
      <c r="D37" t="str">
        <f>TRIM(RIGHT(SUBSTITUTE(sales[[#This Row],[SKU]],"-",REPT(" ",100)),100))</f>
        <v>L</v>
      </c>
      <c r="E37" t="str">
        <f>LEFT(sales[[#This Row],[SKU]], FIND("-",sales[[#This Row],[SKU]])-1)</f>
        <v>E</v>
      </c>
      <c r="F37" t="s">
        <v>74</v>
      </c>
      <c r="G37" t="s">
        <v>84</v>
      </c>
      <c r="H37" t="s">
        <v>85</v>
      </c>
      <c r="I37" t="s">
        <v>16</v>
      </c>
      <c r="J37">
        <v>1</v>
      </c>
      <c r="K37" s="2">
        <v>2516</v>
      </c>
      <c r="L37" s="3">
        <v>0.15</v>
      </c>
      <c r="M37" t="s">
        <v>17</v>
      </c>
      <c r="N37" t="s">
        <v>25</v>
      </c>
      <c r="O37" t="s">
        <v>19</v>
      </c>
      <c r="P37" s="4">
        <f>sales[[#This Row],[Quantity]]*sales[[#This Row],[UnitPrice]]*(1-sales[[#This Row],[Discount]])</f>
        <v>2138.6</v>
      </c>
      <c r="Q37" t="str">
        <f>_xlfn.XLOOKUP(sales[[#This Row],[EmployeeID]], employees[EmployeeID], employees[FirstName]) &amp; " " &amp; _xlfn.XLOOKUP(sales[[#This Row],[EmployeeID]], employees[EmployeeID], employees[LastName])</f>
        <v>Joseph Mitchell</v>
      </c>
      <c r="R37" t="str">
        <f>IF(sales[[#This Row],[Revenue]]&gt;2000, "High Value", IF(sales[[#This Row],[Revenue]]&gt;1000, "Mid Value", "Low Value"))</f>
        <v>High Value</v>
      </c>
    </row>
    <row r="38" spans="1:18" x14ac:dyDescent="0.3">
      <c r="A38" t="s">
        <v>114</v>
      </c>
      <c r="B38" s="1">
        <v>45917</v>
      </c>
      <c r="C38" t="s">
        <v>494</v>
      </c>
      <c r="D38" t="str">
        <f>TRIM(RIGHT(SUBSTITUTE(sales[[#This Row],[SKU]],"-",REPT(" ",100)),100))</f>
        <v>WHT</v>
      </c>
      <c r="E38" t="str">
        <f>LEFT(sales[[#This Row],[SKU]], FIND("-",sales[[#This Row],[SKU]])-1)</f>
        <v>ACC</v>
      </c>
      <c r="F38" t="s">
        <v>74</v>
      </c>
      <c r="G38" t="s">
        <v>115</v>
      </c>
      <c r="H38" t="s">
        <v>116</v>
      </c>
      <c r="I38" t="s">
        <v>43</v>
      </c>
      <c r="J38">
        <v>2</v>
      </c>
      <c r="K38" s="2">
        <v>79</v>
      </c>
      <c r="L38" s="3">
        <v>0.2</v>
      </c>
      <c r="M38" t="s">
        <v>17</v>
      </c>
      <c r="N38" t="s">
        <v>25</v>
      </c>
      <c r="O38" t="s">
        <v>19</v>
      </c>
      <c r="P38" s="4">
        <f>sales[[#This Row],[Quantity]]*sales[[#This Row],[UnitPrice]]*(1-sales[[#This Row],[Discount]])</f>
        <v>126.4</v>
      </c>
      <c r="Q38" t="str">
        <f>_xlfn.XLOOKUP(sales[[#This Row],[EmployeeID]], employees[EmployeeID], employees[FirstName]) &amp; " " &amp; _xlfn.XLOOKUP(sales[[#This Row],[EmployeeID]], employees[EmployeeID], employees[LastName])</f>
        <v>Joseph Mitchell</v>
      </c>
      <c r="R38" t="str">
        <f>IF(sales[[#This Row],[Revenue]]&gt;2000, "High Value", IF(sales[[#This Row],[Revenue]]&gt;1000, "Mid Value", "Low Value"))</f>
        <v>Low Value</v>
      </c>
    </row>
    <row r="39" spans="1:18" x14ac:dyDescent="0.3">
      <c r="A39" t="s">
        <v>117</v>
      </c>
      <c r="B39" s="1">
        <v>45919</v>
      </c>
      <c r="C39" t="s">
        <v>504</v>
      </c>
      <c r="D39" t="str">
        <f>TRIM(RIGHT(SUBSTITUTE(sales[[#This Row],[SKU]],"-",REPT(" ",100)),100))</f>
        <v>L</v>
      </c>
      <c r="E39" t="str">
        <f>LEFT(sales[[#This Row],[SKU]], FIND("-",sales[[#This Row],[SKU]])-1)</f>
        <v>E</v>
      </c>
      <c r="F39" t="s">
        <v>118</v>
      </c>
      <c r="G39" t="s">
        <v>84</v>
      </c>
      <c r="H39" t="s">
        <v>85</v>
      </c>
      <c r="I39" t="s">
        <v>16</v>
      </c>
      <c r="J39">
        <v>1</v>
      </c>
      <c r="K39" s="2">
        <v>2647</v>
      </c>
      <c r="L39" s="3">
        <v>0</v>
      </c>
      <c r="M39" t="s">
        <v>17</v>
      </c>
      <c r="N39" t="s">
        <v>25</v>
      </c>
      <c r="O39" t="s">
        <v>30</v>
      </c>
      <c r="P39" s="4">
        <f>sales[[#This Row],[Quantity]]*sales[[#This Row],[UnitPrice]]*(1-sales[[#This Row],[Discount]])</f>
        <v>2647</v>
      </c>
      <c r="Q39" t="str">
        <f>_xlfn.XLOOKUP(sales[[#This Row],[EmployeeID]], employees[EmployeeID], employees[FirstName]) &amp; " " &amp; _xlfn.XLOOKUP(sales[[#This Row],[EmployeeID]], employees[EmployeeID], employees[LastName])</f>
        <v>Harper Carter</v>
      </c>
      <c r="R39" t="str">
        <f>IF(sales[[#This Row],[Revenue]]&gt;2000, "High Value", IF(sales[[#This Row],[Revenue]]&gt;1000, "Mid Value", "Low Value"))</f>
        <v>High Value</v>
      </c>
    </row>
    <row r="40" spans="1:18" x14ac:dyDescent="0.3">
      <c r="A40" t="s">
        <v>119</v>
      </c>
      <c r="B40" s="1">
        <v>45920</v>
      </c>
      <c r="C40" t="s">
        <v>486</v>
      </c>
      <c r="D40" t="str">
        <f>TRIM(RIGHT(SUBSTITUTE(sales[[#This Row],[SKU]],"-",REPT(" ",100)),100))</f>
        <v>S</v>
      </c>
      <c r="E40" t="str">
        <f>LEFT(sales[[#This Row],[SKU]], FIND("-",sales[[#This Row],[SKU]])-1)</f>
        <v>E</v>
      </c>
      <c r="F40" t="s">
        <v>120</v>
      </c>
      <c r="G40" t="s">
        <v>54</v>
      </c>
      <c r="H40" t="s">
        <v>55</v>
      </c>
      <c r="I40" t="s">
        <v>16</v>
      </c>
      <c r="J40">
        <v>1</v>
      </c>
      <c r="K40" s="2">
        <v>2653</v>
      </c>
      <c r="L40" s="3">
        <v>0.15</v>
      </c>
      <c r="M40" t="s">
        <v>24</v>
      </c>
      <c r="N40" t="s">
        <v>25</v>
      </c>
      <c r="O40" t="s">
        <v>30</v>
      </c>
      <c r="P40" s="4">
        <f>sales[[#This Row],[Quantity]]*sales[[#This Row],[UnitPrice]]*(1-sales[[#This Row],[Discount]])</f>
        <v>2255.0499999999997</v>
      </c>
      <c r="Q40" t="str">
        <f>_xlfn.XLOOKUP(sales[[#This Row],[EmployeeID]], employees[EmployeeID], employees[FirstName]) &amp; " " &amp; _xlfn.XLOOKUP(sales[[#This Row],[EmployeeID]], employees[EmployeeID], employees[LastName])</f>
        <v>Savannah Owens</v>
      </c>
      <c r="R40" t="str">
        <f>IF(sales[[#This Row],[Revenue]]&gt;2000, "High Value", IF(sales[[#This Row],[Revenue]]&gt;1000, "Mid Value", "Low Value"))</f>
        <v>High Value</v>
      </c>
    </row>
    <row r="41" spans="1:18" x14ac:dyDescent="0.3">
      <c r="A41" t="s">
        <v>121</v>
      </c>
      <c r="B41" s="1">
        <v>45920</v>
      </c>
      <c r="C41" t="s">
        <v>493</v>
      </c>
      <c r="D41" t="str">
        <f>TRIM(RIGHT(SUBSTITUTE(sales[[#This Row],[SKU]],"-",REPT(" ",100)),100))</f>
        <v>S</v>
      </c>
      <c r="E41" t="str">
        <f>LEFT(sales[[#This Row],[SKU]], FIND("-",sales[[#This Row],[SKU]])-1)</f>
        <v>E</v>
      </c>
      <c r="F41" t="s">
        <v>21</v>
      </c>
      <c r="G41" t="s">
        <v>54</v>
      </c>
      <c r="H41" t="s">
        <v>55</v>
      </c>
      <c r="I41" t="s">
        <v>16</v>
      </c>
      <c r="J41">
        <v>1</v>
      </c>
      <c r="K41" s="2">
        <v>2588</v>
      </c>
      <c r="L41" s="3">
        <v>0.15</v>
      </c>
      <c r="M41" t="s">
        <v>17</v>
      </c>
      <c r="N41" t="s">
        <v>25</v>
      </c>
      <c r="O41" t="s">
        <v>19</v>
      </c>
      <c r="P41" s="4">
        <f>sales[[#This Row],[Quantity]]*sales[[#This Row],[UnitPrice]]*(1-sales[[#This Row],[Discount]])</f>
        <v>2199.7999999999997</v>
      </c>
      <c r="Q41" t="str">
        <f>_xlfn.XLOOKUP(sales[[#This Row],[EmployeeID]], employees[EmployeeID], employees[FirstName]) &amp; " " &amp; _xlfn.XLOOKUP(sales[[#This Row],[EmployeeID]], employees[EmployeeID], employees[LastName])</f>
        <v>Leah Gray</v>
      </c>
      <c r="R41" t="str">
        <f>IF(sales[[#This Row],[Revenue]]&gt;2000, "High Value", IF(sales[[#This Row],[Revenue]]&gt;1000, "Mid Value", "Low Value"))</f>
        <v>High Value</v>
      </c>
    </row>
    <row r="42" spans="1:18" x14ac:dyDescent="0.3">
      <c r="A42" t="s">
        <v>122</v>
      </c>
      <c r="B42" s="1">
        <v>45920</v>
      </c>
      <c r="C42" t="s">
        <v>505</v>
      </c>
      <c r="D42" t="str">
        <f>TRIM(RIGHT(SUBSTITUTE(sales[[#This Row],[SKU]],"-",REPT(" ",100)),100))</f>
        <v>M</v>
      </c>
      <c r="E42" t="str">
        <f>LEFT(sales[[#This Row],[SKU]], FIND("-",sales[[#This Row],[SKU]])-1)</f>
        <v>E</v>
      </c>
      <c r="F42" t="s">
        <v>78</v>
      </c>
      <c r="G42" t="s">
        <v>64</v>
      </c>
      <c r="H42" t="s">
        <v>65</v>
      </c>
      <c r="I42" t="s">
        <v>16</v>
      </c>
      <c r="J42">
        <v>1</v>
      </c>
      <c r="K42" s="2">
        <v>2578</v>
      </c>
      <c r="L42" s="3">
        <v>0.1</v>
      </c>
      <c r="M42" t="s">
        <v>51</v>
      </c>
      <c r="N42" t="s">
        <v>35</v>
      </c>
      <c r="O42" t="s">
        <v>19</v>
      </c>
      <c r="P42" s="4">
        <f>sales[[#This Row],[Quantity]]*sales[[#This Row],[UnitPrice]]*(1-sales[[#This Row],[Discount]])</f>
        <v>2320.2000000000003</v>
      </c>
      <c r="Q42" t="str">
        <f>_xlfn.XLOOKUP(sales[[#This Row],[EmployeeID]], employees[EmployeeID], employees[FirstName]) &amp; " " &amp; _xlfn.XLOOKUP(sales[[#This Row],[EmployeeID]], employees[EmployeeID], employees[LastName])</f>
        <v>Henry Baker</v>
      </c>
      <c r="R42" t="str">
        <f>IF(sales[[#This Row],[Revenue]]&gt;2000, "High Value", IF(sales[[#This Row],[Revenue]]&gt;1000, "Mid Value", "Low Value"))</f>
        <v>High Value</v>
      </c>
    </row>
    <row r="43" spans="1:18" x14ac:dyDescent="0.3">
      <c r="A43" t="s">
        <v>123</v>
      </c>
      <c r="B43" s="1">
        <v>45923</v>
      </c>
      <c r="C43" t="s">
        <v>505</v>
      </c>
      <c r="D43" t="str">
        <f>TRIM(RIGHT(SUBSTITUTE(sales[[#This Row],[SKU]],"-",REPT(" ",100)),100))</f>
        <v>S</v>
      </c>
      <c r="E43" t="str">
        <f>LEFT(sales[[#This Row],[SKU]], FIND("-",sales[[#This Row],[SKU]])-1)</f>
        <v>E</v>
      </c>
      <c r="F43" t="s">
        <v>124</v>
      </c>
      <c r="G43" t="s">
        <v>54</v>
      </c>
      <c r="H43" t="s">
        <v>55</v>
      </c>
      <c r="I43" t="s">
        <v>16</v>
      </c>
      <c r="J43">
        <v>1</v>
      </c>
      <c r="K43" s="2">
        <v>2447</v>
      </c>
      <c r="L43" s="3">
        <v>0.15</v>
      </c>
      <c r="M43" t="s">
        <v>17</v>
      </c>
      <c r="N43" t="s">
        <v>25</v>
      </c>
      <c r="O43" t="s">
        <v>19</v>
      </c>
      <c r="P43" s="4">
        <f>sales[[#This Row],[Quantity]]*sales[[#This Row],[UnitPrice]]*(1-sales[[#This Row],[Discount]])</f>
        <v>2079.9499999999998</v>
      </c>
      <c r="Q43" t="str">
        <f>_xlfn.XLOOKUP(sales[[#This Row],[EmployeeID]], employees[EmployeeID], employees[FirstName]) &amp; " " &amp; _xlfn.XLOOKUP(sales[[#This Row],[EmployeeID]], employees[EmployeeID], employees[LastName])</f>
        <v>Claire Flores</v>
      </c>
      <c r="R43" t="str">
        <f>IF(sales[[#This Row],[Revenue]]&gt;2000, "High Value", IF(sales[[#This Row],[Revenue]]&gt;1000, "Mid Value", "Low Value"))</f>
        <v>High Value</v>
      </c>
    </row>
    <row r="44" spans="1:18" x14ac:dyDescent="0.3">
      <c r="A44" t="s">
        <v>125</v>
      </c>
      <c r="B44" s="1">
        <v>45923</v>
      </c>
      <c r="C44" t="s">
        <v>505</v>
      </c>
      <c r="D44" t="str">
        <f>TRIM(RIGHT(SUBSTITUTE(sales[[#This Row],[SKU]],"-",REPT(" ",100)),100))</f>
        <v>SIDE</v>
      </c>
      <c r="E44" t="str">
        <f>LEFT(sales[[#This Row],[SKU]], FIND("-",sales[[#This Row],[SKU]])-1)</f>
        <v>ACC</v>
      </c>
      <c r="F44" t="s">
        <v>124</v>
      </c>
      <c r="G44" t="s">
        <v>126</v>
      </c>
      <c r="H44" t="s">
        <v>127</v>
      </c>
      <c r="I44" t="s">
        <v>43</v>
      </c>
      <c r="J44">
        <v>1</v>
      </c>
      <c r="K44" s="2">
        <v>24</v>
      </c>
      <c r="L44" s="3">
        <v>0.2</v>
      </c>
      <c r="M44" t="s">
        <v>17</v>
      </c>
      <c r="N44" t="s">
        <v>25</v>
      </c>
      <c r="O44" t="s">
        <v>19</v>
      </c>
      <c r="P44" s="4">
        <f>sales[[#This Row],[Quantity]]*sales[[#This Row],[UnitPrice]]*(1-sales[[#This Row],[Discount]])</f>
        <v>19.200000000000003</v>
      </c>
      <c r="Q44" t="str">
        <f>_xlfn.XLOOKUP(sales[[#This Row],[EmployeeID]], employees[EmployeeID], employees[FirstName]) &amp; " " &amp; _xlfn.XLOOKUP(sales[[#This Row],[EmployeeID]], employees[EmployeeID], employees[LastName])</f>
        <v>Claire Flores</v>
      </c>
      <c r="R44" t="str">
        <f>IF(sales[[#This Row],[Revenue]]&gt;2000, "High Value", IF(sales[[#This Row],[Revenue]]&gt;1000, "Mid Value", "Low Value"))</f>
        <v>Low Value</v>
      </c>
    </row>
    <row r="45" spans="1:18" x14ac:dyDescent="0.3">
      <c r="A45" t="s">
        <v>128</v>
      </c>
      <c r="B45" s="1">
        <v>45924</v>
      </c>
      <c r="C45" t="s">
        <v>497</v>
      </c>
      <c r="D45" t="str">
        <f>TRIM(RIGHT(SUBSTITUTE(sales[[#This Row],[SKU]],"-",REPT(" ",100)),100))</f>
        <v>M</v>
      </c>
      <c r="E45" t="str">
        <f>LEFT(sales[[#This Row],[SKU]], FIND("-",sales[[#This Row],[SKU]])-1)</f>
        <v>E</v>
      </c>
      <c r="F45" t="s">
        <v>83</v>
      </c>
      <c r="G45" t="s">
        <v>95</v>
      </c>
      <c r="H45" t="s">
        <v>96</v>
      </c>
      <c r="I45" t="s">
        <v>16</v>
      </c>
      <c r="J45">
        <v>1</v>
      </c>
      <c r="K45" s="2">
        <v>1510</v>
      </c>
      <c r="L45" s="3">
        <v>0.15</v>
      </c>
      <c r="M45" t="s">
        <v>17</v>
      </c>
      <c r="N45" t="s">
        <v>35</v>
      </c>
      <c r="O45" t="s">
        <v>72</v>
      </c>
      <c r="P45" s="4">
        <f>sales[[#This Row],[Quantity]]*sales[[#This Row],[UnitPrice]]*(1-sales[[#This Row],[Discount]])</f>
        <v>1283.5</v>
      </c>
      <c r="Q45" t="str">
        <f>_xlfn.XLOOKUP(sales[[#This Row],[EmployeeID]], employees[EmployeeID], employees[FirstName]) &amp; " " &amp; _xlfn.XLOOKUP(sales[[#This Row],[EmployeeID]], employees[EmployeeID], employees[LastName])</f>
        <v>Amelia Reed</v>
      </c>
      <c r="R45" t="str">
        <f>IF(sales[[#This Row],[Revenue]]&gt;2000, "High Value", IF(sales[[#This Row],[Revenue]]&gt;1000, "Mid Value", "Low Value"))</f>
        <v>Mid Value</v>
      </c>
    </row>
    <row r="46" spans="1:18" x14ac:dyDescent="0.3">
      <c r="A46" t="s">
        <v>129</v>
      </c>
      <c r="B46" s="1">
        <v>45924</v>
      </c>
      <c r="C46" t="s">
        <v>497</v>
      </c>
      <c r="D46" t="str">
        <f>TRIM(RIGHT(SUBSTITUTE(sales[[#This Row],[SKU]],"-",REPT(" ",100)),100))</f>
        <v>BLK</v>
      </c>
      <c r="E46" t="str">
        <f>LEFT(sales[[#This Row],[SKU]], FIND("-",sales[[#This Row],[SKU]])-1)</f>
        <v>ACC</v>
      </c>
      <c r="F46" t="s">
        <v>83</v>
      </c>
      <c r="G46" t="s">
        <v>130</v>
      </c>
      <c r="H46" t="s">
        <v>131</v>
      </c>
      <c r="I46" t="s">
        <v>43</v>
      </c>
      <c r="J46">
        <v>1</v>
      </c>
      <c r="K46" s="2">
        <v>79</v>
      </c>
      <c r="L46" s="3">
        <v>0.2</v>
      </c>
      <c r="M46" t="s">
        <v>17</v>
      </c>
      <c r="N46" t="s">
        <v>35</v>
      </c>
      <c r="O46" t="s">
        <v>72</v>
      </c>
      <c r="P46" s="4">
        <f>sales[[#This Row],[Quantity]]*sales[[#This Row],[UnitPrice]]*(1-sales[[#This Row],[Discount]])</f>
        <v>63.2</v>
      </c>
      <c r="Q46" t="str">
        <f>_xlfn.XLOOKUP(sales[[#This Row],[EmployeeID]], employees[EmployeeID], employees[FirstName]) &amp; " " &amp; _xlfn.XLOOKUP(sales[[#This Row],[EmployeeID]], employees[EmployeeID], employees[LastName])</f>
        <v>Amelia Reed</v>
      </c>
      <c r="R46" t="str">
        <f>IF(sales[[#This Row],[Revenue]]&gt;2000, "High Value", IF(sales[[#This Row],[Revenue]]&gt;1000, "Mid Value", "Low Value"))</f>
        <v>Low Value</v>
      </c>
    </row>
    <row r="47" spans="1:18" x14ac:dyDescent="0.3">
      <c r="A47" t="s">
        <v>132</v>
      </c>
      <c r="B47" s="1">
        <v>45924</v>
      </c>
      <c r="C47" t="s">
        <v>506</v>
      </c>
      <c r="D47" t="str">
        <f>TRIM(RIGHT(SUBSTITUTE(sales[[#This Row],[SKU]],"-",REPT(" ",100)),100))</f>
        <v>LED</v>
      </c>
      <c r="E47" t="str">
        <f>LEFT(sales[[#This Row],[SKU]], FIND("-",sales[[#This Row],[SKU]])-1)</f>
        <v>ACC</v>
      </c>
      <c r="F47" t="s">
        <v>37</v>
      </c>
      <c r="G47" t="s">
        <v>45</v>
      </c>
      <c r="H47" t="s">
        <v>46</v>
      </c>
      <c r="I47" t="s">
        <v>43</v>
      </c>
      <c r="J47">
        <v>1</v>
      </c>
      <c r="K47" s="2">
        <v>59</v>
      </c>
      <c r="L47" s="3">
        <v>0.1</v>
      </c>
      <c r="M47" t="s">
        <v>51</v>
      </c>
      <c r="N47" t="s">
        <v>35</v>
      </c>
      <c r="O47" t="s">
        <v>19</v>
      </c>
      <c r="P47" s="4">
        <f>sales[[#This Row],[Quantity]]*sales[[#This Row],[UnitPrice]]*(1-sales[[#This Row],[Discount]])</f>
        <v>53.1</v>
      </c>
      <c r="Q47" t="str">
        <f>_xlfn.XLOOKUP(sales[[#This Row],[EmployeeID]], employees[EmployeeID], employees[FirstName]) &amp; " " &amp; _xlfn.XLOOKUP(sales[[#This Row],[EmployeeID]], employees[EmployeeID], employees[LastName])</f>
        <v>Riley Hayes</v>
      </c>
      <c r="R47" t="str">
        <f>IF(sales[[#This Row],[Revenue]]&gt;2000, "High Value", IF(sales[[#This Row],[Revenue]]&gt;1000, "Mid Value", "Low Value"))</f>
        <v>Low Value</v>
      </c>
    </row>
    <row r="48" spans="1:18" x14ac:dyDescent="0.3">
      <c r="A48" t="s">
        <v>133</v>
      </c>
      <c r="B48" s="1">
        <v>45927</v>
      </c>
      <c r="C48" t="s">
        <v>507</v>
      </c>
      <c r="D48" t="str">
        <f>TRIM(RIGHT(SUBSTITUTE(sales[[#This Row],[SKU]],"-",REPT(" ",100)),100))</f>
        <v>S</v>
      </c>
      <c r="E48" t="str">
        <f>LEFT(sales[[#This Row],[SKU]], FIND("-",sales[[#This Row],[SKU]])-1)</f>
        <v>E</v>
      </c>
      <c r="F48" t="s">
        <v>21</v>
      </c>
      <c r="G48" t="s">
        <v>38</v>
      </c>
      <c r="H48" t="s">
        <v>39</v>
      </c>
      <c r="I48" t="s">
        <v>16</v>
      </c>
      <c r="J48">
        <v>1</v>
      </c>
      <c r="K48" s="2">
        <v>1577</v>
      </c>
      <c r="L48" s="3">
        <v>0.1</v>
      </c>
      <c r="M48" t="s">
        <v>24</v>
      </c>
      <c r="N48" t="s">
        <v>25</v>
      </c>
      <c r="O48" t="s">
        <v>30</v>
      </c>
      <c r="P48" s="4">
        <f>sales[[#This Row],[Quantity]]*sales[[#This Row],[UnitPrice]]*(1-sales[[#This Row],[Discount]])</f>
        <v>1419.3</v>
      </c>
      <c r="Q48" t="str">
        <f>_xlfn.XLOOKUP(sales[[#This Row],[EmployeeID]], employees[EmployeeID], employees[FirstName]) &amp; " " &amp; _xlfn.XLOOKUP(sales[[#This Row],[EmployeeID]], employees[EmployeeID], employees[LastName])</f>
        <v>Leah Gray</v>
      </c>
      <c r="R48" t="str">
        <f>IF(sales[[#This Row],[Revenue]]&gt;2000, "High Value", IF(sales[[#This Row],[Revenue]]&gt;1000, "Mid Value", "Low Value"))</f>
        <v>Mid Value</v>
      </c>
    </row>
    <row r="49" spans="1:18" x14ac:dyDescent="0.3">
      <c r="A49" t="s">
        <v>134</v>
      </c>
      <c r="B49" s="1">
        <v>45927</v>
      </c>
      <c r="C49" t="s">
        <v>506</v>
      </c>
      <c r="D49" t="str">
        <f>TRIM(RIGHT(SUBSTITUTE(sales[[#This Row],[SKU]],"-",REPT(" ",100)),100))</f>
        <v>M</v>
      </c>
      <c r="E49" t="str">
        <f>LEFT(sales[[#This Row],[SKU]], FIND("-",sales[[#This Row],[SKU]])-1)</f>
        <v>E</v>
      </c>
      <c r="F49" t="s">
        <v>37</v>
      </c>
      <c r="G49" t="s">
        <v>107</v>
      </c>
      <c r="H49" t="s">
        <v>108</v>
      </c>
      <c r="I49" t="s">
        <v>16</v>
      </c>
      <c r="J49">
        <v>1</v>
      </c>
      <c r="K49" s="2">
        <v>2349</v>
      </c>
      <c r="L49" s="3">
        <v>0.15</v>
      </c>
      <c r="M49" t="s">
        <v>51</v>
      </c>
      <c r="N49" t="s">
        <v>35</v>
      </c>
      <c r="O49" t="s">
        <v>30</v>
      </c>
      <c r="P49" s="4">
        <f>sales[[#This Row],[Quantity]]*sales[[#This Row],[UnitPrice]]*(1-sales[[#This Row],[Discount]])</f>
        <v>1996.6499999999999</v>
      </c>
      <c r="Q49" t="str">
        <f>_xlfn.XLOOKUP(sales[[#This Row],[EmployeeID]], employees[EmployeeID], employees[FirstName]) &amp; " " &amp; _xlfn.XLOOKUP(sales[[#This Row],[EmployeeID]], employees[EmployeeID], employees[LastName])</f>
        <v>Riley Hayes</v>
      </c>
      <c r="R49" t="str">
        <f>IF(sales[[#This Row],[Revenue]]&gt;2000, "High Value", IF(sales[[#This Row],[Revenue]]&gt;1000, "Mid Value", "Low Value"))</f>
        <v>Mid Value</v>
      </c>
    </row>
    <row r="50" spans="1:18" x14ac:dyDescent="0.3">
      <c r="A50" t="s">
        <v>135</v>
      </c>
      <c r="B50" s="1">
        <v>45927</v>
      </c>
      <c r="C50" t="s">
        <v>507</v>
      </c>
      <c r="D50" t="str">
        <f>TRIM(RIGHT(SUBSTITUTE(sales[[#This Row],[SKU]],"-",REPT(" ",100)),100))</f>
        <v>WHT</v>
      </c>
      <c r="E50" t="str">
        <f>LEFT(sales[[#This Row],[SKU]], FIND("-",sales[[#This Row],[SKU]])-1)</f>
        <v>ACC</v>
      </c>
      <c r="F50" t="s">
        <v>21</v>
      </c>
      <c r="G50" t="s">
        <v>115</v>
      </c>
      <c r="H50" t="s">
        <v>116</v>
      </c>
      <c r="I50" t="s">
        <v>43</v>
      </c>
      <c r="J50">
        <v>1</v>
      </c>
      <c r="K50" s="2">
        <v>79</v>
      </c>
      <c r="L50" s="3">
        <v>0.15</v>
      </c>
      <c r="M50" t="s">
        <v>24</v>
      </c>
      <c r="N50" t="s">
        <v>25</v>
      </c>
      <c r="O50" t="s">
        <v>30</v>
      </c>
      <c r="P50" s="4">
        <f>sales[[#This Row],[Quantity]]*sales[[#This Row],[UnitPrice]]*(1-sales[[#This Row],[Discount]])</f>
        <v>67.149999999999991</v>
      </c>
      <c r="Q50" t="str">
        <f>_xlfn.XLOOKUP(sales[[#This Row],[EmployeeID]], employees[EmployeeID], employees[FirstName]) &amp; " " &amp; _xlfn.XLOOKUP(sales[[#This Row],[EmployeeID]], employees[EmployeeID], employees[LastName])</f>
        <v>Leah Gray</v>
      </c>
      <c r="R50" t="str">
        <f>IF(sales[[#This Row],[Revenue]]&gt;2000, "High Value", IF(sales[[#This Row],[Revenue]]&gt;1000, "Mid Value", "Low Value"))</f>
        <v>Low Value</v>
      </c>
    </row>
    <row r="51" spans="1:18" x14ac:dyDescent="0.3">
      <c r="A51" t="s">
        <v>136</v>
      </c>
      <c r="B51" s="1">
        <v>45928</v>
      </c>
      <c r="C51" t="s">
        <v>498</v>
      </c>
      <c r="D51" t="str">
        <f>TRIM(RIGHT(SUBSTITUTE(sales[[#This Row],[SKU]],"-",REPT(" ",100)),100))</f>
        <v>WHT</v>
      </c>
      <c r="E51" t="str">
        <f>LEFT(sales[[#This Row],[SKU]], FIND("-",sales[[#This Row],[SKU]])-1)</f>
        <v>ACC</v>
      </c>
      <c r="F51" t="s">
        <v>68</v>
      </c>
      <c r="G51" t="s">
        <v>115</v>
      </c>
      <c r="H51" t="s">
        <v>116</v>
      </c>
      <c r="I51" t="s">
        <v>43</v>
      </c>
      <c r="J51">
        <v>2</v>
      </c>
      <c r="K51" s="2">
        <v>79</v>
      </c>
      <c r="L51" s="3">
        <v>0.15</v>
      </c>
      <c r="M51" t="s">
        <v>24</v>
      </c>
      <c r="N51" t="s">
        <v>18</v>
      </c>
      <c r="O51" t="s">
        <v>30</v>
      </c>
      <c r="P51" s="4">
        <f>sales[[#This Row],[Quantity]]*sales[[#This Row],[UnitPrice]]*(1-sales[[#This Row],[Discount]])</f>
        <v>134.29999999999998</v>
      </c>
      <c r="Q51" t="str">
        <f>_xlfn.XLOOKUP(sales[[#This Row],[EmployeeID]], employees[EmployeeID], employees[FirstName]) &amp; " " &amp; _xlfn.XLOOKUP(sales[[#This Row],[EmployeeID]], employees[EmployeeID], employees[LastName])</f>
        <v>Grace Parker</v>
      </c>
      <c r="R51" t="str">
        <f>IF(sales[[#This Row],[Revenue]]&gt;2000, "High Value", IF(sales[[#This Row],[Revenue]]&gt;1000, "Mid Value", "Low Value"))</f>
        <v>Low Value</v>
      </c>
    </row>
    <row r="52" spans="1:18" x14ac:dyDescent="0.3">
      <c r="A52" t="s">
        <v>137</v>
      </c>
      <c r="B52" s="1">
        <v>45929</v>
      </c>
      <c r="C52" t="s">
        <v>507</v>
      </c>
      <c r="D52" t="str">
        <f>TRIM(RIGHT(SUBSTITUTE(sales[[#This Row],[SKU]],"-",REPT(" ",100)),100))</f>
        <v>M</v>
      </c>
      <c r="E52" t="str">
        <f>LEFT(sales[[#This Row],[SKU]], FIND("-",sales[[#This Row],[SKU]])-1)</f>
        <v>E</v>
      </c>
      <c r="F52" t="s">
        <v>68</v>
      </c>
      <c r="G52" t="s">
        <v>75</v>
      </c>
      <c r="H52" t="s">
        <v>76</v>
      </c>
      <c r="I52" t="s">
        <v>16</v>
      </c>
      <c r="J52">
        <v>1</v>
      </c>
      <c r="K52" s="2">
        <v>2807</v>
      </c>
      <c r="L52" s="3">
        <v>0.2</v>
      </c>
      <c r="M52" t="s">
        <v>51</v>
      </c>
      <c r="N52" t="s">
        <v>35</v>
      </c>
      <c r="O52" t="s">
        <v>19</v>
      </c>
      <c r="P52" s="4">
        <f>sales[[#This Row],[Quantity]]*sales[[#This Row],[UnitPrice]]*(1-sales[[#This Row],[Discount]])</f>
        <v>2245.6</v>
      </c>
      <c r="Q52" t="str">
        <f>_xlfn.XLOOKUP(sales[[#This Row],[EmployeeID]], employees[EmployeeID], employees[FirstName]) &amp; " " &amp; _xlfn.XLOOKUP(sales[[#This Row],[EmployeeID]], employees[EmployeeID], employees[LastName])</f>
        <v>Grace Parker</v>
      </c>
      <c r="R52" t="str">
        <f>IF(sales[[#This Row],[Revenue]]&gt;2000, "High Value", IF(sales[[#This Row],[Revenue]]&gt;1000, "Mid Value", "Low Value"))</f>
        <v>High Value</v>
      </c>
    </row>
    <row r="53" spans="1:18" x14ac:dyDescent="0.3">
      <c r="A53" t="s">
        <v>138</v>
      </c>
      <c r="B53" s="1">
        <v>45929</v>
      </c>
      <c r="C53" t="s">
        <v>508</v>
      </c>
      <c r="D53" t="str">
        <f>TRIM(RIGHT(SUBSTITUTE(sales[[#This Row],[SKU]],"-",REPT(" ",100)),100))</f>
        <v>M</v>
      </c>
      <c r="E53" t="str">
        <f>LEFT(sales[[#This Row],[SKU]], FIND("-",sales[[#This Row],[SKU]])-1)</f>
        <v>E</v>
      </c>
      <c r="F53" t="s">
        <v>78</v>
      </c>
      <c r="G53" t="s">
        <v>64</v>
      </c>
      <c r="H53" t="s">
        <v>65</v>
      </c>
      <c r="I53" t="s">
        <v>16</v>
      </c>
      <c r="J53">
        <v>1</v>
      </c>
      <c r="K53" s="2">
        <v>2544</v>
      </c>
      <c r="L53" s="3">
        <v>0.1</v>
      </c>
      <c r="M53" t="s">
        <v>17</v>
      </c>
      <c r="N53" t="s">
        <v>25</v>
      </c>
      <c r="O53" t="s">
        <v>72</v>
      </c>
      <c r="P53" s="4">
        <f>sales[[#This Row],[Quantity]]*sales[[#This Row],[UnitPrice]]*(1-sales[[#This Row],[Discount]])</f>
        <v>2289.6</v>
      </c>
      <c r="Q53" t="str">
        <f>_xlfn.XLOOKUP(sales[[#This Row],[EmployeeID]], employees[EmployeeID], employees[FirstName]) &amp; " " &amp; _xlfn.XLOOKUP(sales[[#This Row],[EmployeeID]], employees[EmployeeID], employees[LastName])</f>
        <v>Henry Baker</v>
      </c>
      <c r="R53" t="str">
        <f>IF(sales[[#This Row],[Revenue]]&gt;2000, "High Value", IF(sales[[#This Row],[Revenue]]&gt;1000, "Mid Value", "Low Value"))</f>
        <v>High Value</v>
      </c>
    </row>
    <row r="54" spans="1:18" x14ac:dyDescent="0.3">
      <c r="A54" t="s">
        <v>139</v>
      </c>
      <c r="B54" s="1">
        <v>45932</v>
      </c>
      <c r="C54" t="s">
        <v>509</v>
      </c>
      <c r="D54" t="str">
        <f>TRIM(RIGHT(SUBSTITUTE(sales[[#This Row],[SKU]],"-",REPT(" ",100)),100))</f>
        <v>L</v>
      </c>
      <c r="E54" t="str">
        <f>LEFT(sales[[#This Row],[SKU]], FIND("-",sales[[#This Row],[SKU]])-1)</f>
        <v>E</v>
      </c>
      <c r="F54" t="s">
        <v>53</v>
      </c>
      <c r="G54" t="s">
        <v>91</v>
      </c>
      <c r="H54" t="s">
        <v>92</v>
      </c>
      <c r="I54" t="s">
        <v>16</v>
      </c>
      <c r="J54">
        <v>1</v>
      </c>
      <c r="K54" s="2">
        <v>2378</v>
      </c>
      <c r="L54" s="3">
        <v>0.1</v>
      </c>
      <c r="M54" t="s">
        <v>17</v>
      </c>
      <c r="N54" t="s">
        <v>35</v>
      </c>
      <c r="O54" t="s">
        <v>19</v>
      </c>
      <c r="P54" s="4">
        <f>sales[[#This Row],[Quantity]]*sales[[#This Row],[UnitPrice]]*(1-sales[[#This Row],[Discount]])</f>
        <v>2140.2000000000003</v>
      </c>
      <c r="Q54" t="str">
        <f>_xlfn.XLOOKUP(sales[[#This Row],[EmployeeID]], employees[EmployeeID], employees[FirstName]) &amp; " " &amp; _xlfn.XLOOKUP(sales[[#This Row],[EmployeeID]], employees[EmployeeID], employees[LastName])</f>
        <v>Jackson Lee</v>
      </c>
      <c r="R54" t="str">
        <f>IF(sales[[#This Row],[Revenue]]&gt;2000, "High Value", IF(sales[[#This Row],[Revenue]]&gt;1000, "Mid Value", "Low Value"))</f>
        <v>High Value</v>
      </c>
    </row>
    <row r="55" spans="1:18" x14ac:dyDescent="0.3">
      <c r="A55" t="s">
        <v>140</v>
      </c>
      <c r="B55" s="1">
        <v>45932</v>
      </c>
      <c r="C55" t="s">
        <v>509</v>
      </c>
      <c r="D55" t="str">
        <f>TRIM(RIGHT(SUBSTITUTE(sales[[#This Row],[SKU]],"-",REPT(" ",100)),100))</f>
        <v>REPAIR</v>
      </c>
      <c r="E55" t="str">
        <f>LEFT(sales[[#This Row],[SKU]], FIND("-",sales[[#This Row],[SKU]])-1)</f>
        <v>ACC</v>
      </c>
      <c r="F55" t="s">
        <v>53</v>
      </c>
      <c r="G55" t="s">
        <v>141</v>
      </c>
      <c r="H55" t="s">
        <v>142</v>
      </c>
      <c r="I55" t="s">
        <v>43</v>
      </c>
      <c r="J55">
        <v>1</v>
      </c>
      <c r="K55" s="2">
        <v>29</v>
      </c>
      <c r="L55" s="3">
        <v>0.15</v>
      </c>
      <c r="M55" t="s">
        <v>17</v>
      </c>
      <c r="N55" t="s">
        <v>35</v>
      </c>
      <c r="O55" t="s">
        <v>19</v>
      </c>
      <c r="P55" s="4">
        <f>sales[[#This Row],[Quantity]]*sales[[#This Row],[UnitPrice]]*(1-sales[[#This Row],[Discount]])</f>
        <v>24.65</v>
      </c>
      <c r="Q55" t="str">
        <f>_xlfn.XLOOKUP(sales[[#This Row],[EmployeeID]], employees[EmployeeID], employees[FirstName]) &amp; " " &amp; _xlfn.XLOOKUP(sales[[#This Row],[EmployeeID]], employees[EmployeeID], employees[LastName])</f>
        <v>Jackson Lee</v>
      </c>
      <c r="R55" t="str">
        <f>IF(sales[[#This Row],[Revenue]]&gt;2000, "High Value", IF(sales[[#This Row],[Revenue]]&gt;1000, "Mid Value", "Low Value"))</f>
        <v>Low Value</v>
      </c>
    </row>
    <row r="56" spans="1:18" x14ac:dyDescent="0.3">
      <c r="A56" t="s">
        <v>143</v>
      </c>
      <c r="B56" s="1">
        <v>45934</v>
      </c>
      <c r="C56" t="s">
        <v>510</v>
      </c>
      <c r="D56" t="str">
        <f>TRIM(RIGHT(SUBSTITUTE(sales[[#This Row],[SKU]],"-",REPT(" ",100)),100))</f>
        <v>M</v>
      </c>
      <c r="E56" t="str">
        <f>LEFT(sales[[#This Row],[SKU]], FIND("-",sales[[#This Row],[SKU]])-1)</f>
        <v>E</v>
      </c>
      <c r="F56" t="s">
        <v>68</v>
      </c>
      <c r="G56" t="s">
        <v>22</v>
      </c>
      <c r="H56" t="s">
        <v>23</v>
      </c>
      <c r="I56" t="s">
        <v>16</v>
      </c>
      <c r="J56">
        <v>1</v>
      </c>
      <c r="K56" s="2">
        <v>2465</v>
      </c>
      <c r="L56" s="3">
        <v>0.1</v>
      </c>
      <c r="M56" t="s">
        <v>51</v>
      </c>
      <c r="N56" t="s">
        <v>35</v>
      </c>
      <c r="O56" t="s">
        <v>19</v>
      </c>
      <c r="P56" s="4">
        <f>sales[[#This Row],[Quantity]]*sales[[#This Row],[UnitPrice]]*(1-sales[[#This Row],[Discount]])</f>
        <v>2218.5</v>
      </c>
      <c r="Q56" t="str">
        <f>_xlfn.XLOOKUP(sales[[#This Row],[EmployeeID]], employees[EmployeeID], employees[FirstName]) &amp; " " &amp; _xlfn.XLOOKUP(sales[[#This Row],[EmployeeID]], employees[EmployeeID], employees[LastName])</f>
        <v>Grace Parker</v>
      </c>
      <c r="R56" t="str">
        <f>IF(sales[[#This Row],[Revenue]]&gt;2000, "High Value", IF(sales[[#This Row],[Revenue]]&gt;1000, "Mid Value", "Low Value"))</f>
        <v>High Value</v>
      </c>
    </row>
    <row r="57" spans="1:18" x14ac:dyDescent="0.3">
      <c r="A57" t="s">
        <v>144</v>
      </c>
      <c r="B57" s="1">
        <v>45934</v>
      </c>
      <c r="C57" t="s">
        <v>510</v>
      </c>
      <c r="D57" t="str">
        <f>TRIM(RIGHT(SUBSTITUTE(sales[[#This Row],[SKU]],"-",REPT(" ",100)),100))</f>
        <v>LED</v>
      </c>
      <c r="E57" t="str">
        <f>LEFT(sales[[#This Row],[SKU]], FIND("-",sales[[#This Row],[SKU]])-1)</f>
        <v>ACC</v>
      </c>
      <c r="F57" t="s">
        <v>68</v>
      </c>
      <c r="G57" t="s">
        <v>45</v>
      </c>
      <c r="H57" t="s">
        <v>46</v>
      </c>
      <c r="I57" t="s">
        <v>43</v>
      </c>
      <c r="J57">
        <v>1</v>
      </c>
      <c r="K57" s="2">
        <v>59</v>
      </c>
      <c r="L57" s="3">
        <v>0.15</v>
      </c>
      <c r="M57" t="s">
        <v>51</v>
      </c>
      <c r="N57" t="s">
        <v>35</v>
      </c>
      <c r="O57" t="s">
        <v>19</v>
      </c>
      <c r="P57" s="4">
        <f>sales[[#This Row],[Quantity]]*sales[[#This Row],[UnitPrice]]*(1-sales[[#This Row],[Discount]])</f>
        <v>50.15</v>
      </c>
      <c r="Q57" t="str">
        <f>_xlfn.XLOOKUP(sales[[#This Row],[EmployeeID]], employees[EmployeeID], employees[FirstName]) &amp; " " &amp; _xlfn.XLOOKUP(sales[[#This Row],[EmployeeID]], employees[EmployeeID], employees[LastName])</f>
        <v>Grace Parker</v>
      </c>
      <c r="R57" t="str">
        <f>IF(sales[[#This Row],[Revenue]]&gt;2000, "High Value", IF(sales[[#This Row],[Revenue]]&gt;1000, "Mid Value", "Low Value"))</f>
        <v>Low Value</v>
      </c>
    </row>
    <row r="58" spans="1:18" x14ac:dyDescent="0.3">
      <c r="A58" t="s">
        <v>145</v>
      </c>
      <c r="B58" s="1">
        <v>45937</v>
      </c>
      <c r="C58" t="s">
        <v>511</v>
      </c>
      <c r="D58" t="str">
        <f>TRIM(RIGHT(SUBSTITUTE(sales[[#This Row],[SKU]],"-",REPT(" ",100)),100))</f>
        <v>BOTTLE</v>
      </c>
      <c r="E58" t="str">
        <f>LEFT(sales[[#This Row],[SKU]], FIND("-",sales[[#This Row],[SKU]])-1)</f>
        <v>ACC</v>
      </c>
      <c r="F58" t="s">
        <v>74</v>
      </c>
      <c r="G58" t="s">
        <v>146</v>
      </c>
      <c r="H58" t="s">
        <v>147</v>
      </c>
      <c r="I58" t="s">
        <v>43</v>
      </c>
      <c r="J58">
        <v>3</v>
      </c>
      <c r="K58" s="2">
        <v>22</v>
      </c>
      <c r="L58" s="3">
        <v>0.1</v>
      </c>
      <c r="M58" t="s">
        <v>17</v>
      </c>
      <c r="N58" t="s">
        <v>47</v>
      </c>
      <c r="O58" t="s">
        <v>30</v>
      </c>
      <c r="P58" s="4">
        <f>sales[[#This Row],[Quantity]]*sales[[#This Row],[UnitPrice]]*(1-sales[[#This Row],[Discount]])</f>
        <v>59.4</v>
      </c>
      <c r="Q58" t="str">
        <f>_xlfn.XLOOKUP(sales[[#This Row],[EmployeeID]], employees[EmployeeID], employees[FirstName]) &amp; " " &amp; _xlfn.XLOOKUP(sales[[#This Row],[EmployeeID]], employees[EmployeeID], employees[LastName])</f>
        <v>Joseph Mitchell</v>
      </c>
      <c r="R58" t="str">
        <f>IF(sales[[#This Row],[Revenue]]&gt;2000, "High Value", IF(sales[[#This Row],[Revenue]]&gt;1000, "Mid Value", "Low Value"))</f>
        <v>Low Value</v>
      </c>
    </row>
    <row r="59" spans="1:18" x14ac:dyDescent="0.3">
      <c r="A59" t="s">
        <v>148</v>
      </c>
      <c r="B59" s="1">
        <v>45939</v>
      </c>
      <c r="C59" t="s">
        <v>485</v>
      </c>
      <c r="D59" t="str">
        <f>TRIM(RIGHT(SUBSTITUTE(sales[[#This Row],[SKU]],"-",REPT(" ",100)),100))</f>
        <v>M</v>
      </c>
      <c r="E59" t="str">
        <f>LEFT(sales[[#This Row],[SKU]], FIND("-",sales[[#This Row],[SKU]])-1)</f>
        <v>E</v>
      </c>
      <c r="F59" t="s">
        <v>68</v>
      </c>
      <c r="G59" t="s">
        <v>95</v>
      </c>
      <c r="H59" t="s">
        <v>96</v>
      </c>
      <c r="I59" t="s">
        <v>16</v>
      </c>
      <c r="J59">
        <v>1</v>
      </c>
      <c r="K59" s="2">
        <v>1458</v>
      </c>
      <c r="L59" s="3">
        <v>0.15</v>
      </c>
      <c r="M59" t="s">
        <v>24</v>
      </c>
      <c r="N59" t="s">
        <v>47</v>
      </c>
      <c r="O59" t="s">
        <v>72</v>
      </c>
      <c r="P59" s="4">
        <f>sales[[#This Row],[Quantity]]*sales[[#This Row],[UnitPrice]]*(1-sales[[#This Row],[Discount]])</f>
        <v>1239.3</v>
      </c>
      <c r="Q59" t="str">
        <f>_xlfn.XLOOKUP(sales[[#This Row],[EmployeeID]], employees[EmployeeID], employees[FirstName]) &amp; " " &amp; _xlfn.XLOOKUP(sales[[#This Row],[EmployeeID]], employees[EmployeeID], employees[LastName])</f>
        <v>Grace Parker</v>
      </c>
      <c r="R59" t="str">
        <f>IF(sales[[#This Row],[Revenue]]&gt;2000, "High Value", IF(sales[[#This Row],[Revenue]]&gt;1000, "Mid Value", "Low Value"))</f>
        <v>Mid Value</v>
      </c>
    </row>
    <row r="60" spans="1:18" x14ac:dyDescent="0.3">
      <c r="A60" t="s">
        <v>149</v>
      </c>
      <c r="B60" s="1">
        <v>45939</v>
      </c>
      <c r="C60" t="s">
        <v>509</v>
      </c>
      <c r="D60" t="str">
        <f>TRIM(RIGHT(SUBSTITUTE(sales[[#This Row],[SKU]],"-",REPT(" ",100)),100))</f>
        <v>M</v>
      </c>
      <c r="E60" t="str">
        <f>LEFT(sales[[#This Row],[SKU]], FIND("-",sales[[#This Row],[SKU]])-1)</f>
        <v>E</v>
      </c>
      <c r="F60" t="s">
        <v>124</v>
      </c>
      <c r="G60" t="s">
        <v>22</v>
      </c>
      <c r="H60" t="s">
        <v>23</v>
      </c>
      <c r="I60" t="s">
        <v>16</v>
      </c>
      <c r="J60">
        <v>1</v>
      </c>
      <c r="K60" s="2">
        <v>2358</v>
      </c>
      <c r="L60" s="3">
        <v>0.2</v>
      </c>
      <c r="M60" t="s">
        <v>51</v>
      </c>
      <c r="N60" t="s">
        <v>18</v>
      </c>
      <c r="O60" t="s">
        <v>19</v>
      </c>
      <c r="P60" s="4">
        <f>sales[[#This Row],[Quantity]]*sales[[#This Row],[UnitPrice]]*(1-sales[[#This Row],[Discount]])</f>
        <v>1886.4</v>
      </c>
      <c r="Q60" t="str">
        <f>_xlfn.XLOOKUP(sales[[#This Row],[EmployeeID]], employees[EmployeeID], employees[FirstName]) &amp; " " &amp; _xlfn.XLOOKUP(sales[[#This Row],[EmployeeID]], employees[EmployeeID], employees[LastName])</f>
        <v>Claire Flores</v>
      </c>
      <c r="R60" t="str">
        <f>IF(sales[[#This Row],[Revenue]]&gt;2000, "High Value", IF(sales[[#This Row],[Revenue]]&gt;1000, "Mid Value", "Low Value"))</f>
        <v>Mid Value</v>
      </c>
    </row>
    <row r="61" spans="1:18" x14ac:dyDescent="0.3">
      <c r="A61" t="s">
        <v>150</v>
      </c>
      <c r="B61" s="1">
        <v>45939</v>
      </c>
      <c r="C61" t="s">
        <v>512</v>
      </c>
      <c r="D61" t="str">
        <f>TRIM(RIGHT(SUBSTITUTE(sales[[#This Row],[SKU]],"-",REPT(" ",100)),100))</f>
        <v>L</v>
      </c>
      <c r="E61" t="str">
        <f>LEFT(sales[[#This Row],[SKU]], FIND("-",sales[[#This Row],[SKU]])-1)</f>
        <v>E</v>
      </c>
      <c r="F61" t="s">
        <v>151</v>
      </c>
      <c r="G61" t="s">
        <v>91</v>
      </c>
      <c r="H61" t="s">
        <v>92</v>
      </c>
      <c r="I61" t="s">
        <v>16</v>
      </c>
      <c r="J61">
        <v>1</v>
      </c>
      <c r="K61" s="2">
        <v>2304</v>
      </c>
      <c r="L61" s="3">
        <v>0.1</v>
      </c>
      <c r="M61" t="s">
        <v>51</v>
      </c>
      <c r="N61" t="s">
        <v>25</v>
      </c>
      <c r="O61" t="s">
        <v>19</v>
      </c>
      <c r="P61" s="4">
        <f>sales[[#This Row],[Quantity]]*sales[[#This Row],[UnitPrice]]*(1-sales[[#This Row],[Discount]])</f>
        <v>2073.6</v>
      </c>
      <c r="Q61" t="str">
        <f>_xlfn.XLOOKUP(sales[[#This Row],[EmployeeID]], employees[EmployeeID], employees[FirstName]) &amp; " " &amp; _xlfn.XLOOKUP(sales[[#This Row],[EmployeeID]], employees[EmployeeID], employees[LastName])</f>
        <v>Benjamin Keller</v>
      </c>
      <c r="R61" t="str">
        <f>IF(sales[[#This Row],[Revenue]]&gt;2000, "High Value", IF(sales[[#This Row],[Revenue]]&gt;1000, "Mid Value", "Low Value"))</f>
        <v>High Value</v>
      </c>
    </row>
    <row r="62" spans="1:18" x14ac:dyDescent="0.3">
      <c r="A62" t="s">
        <v>152</v>
      </c>
      <c r="B62" s="1">
        <v>45940</v>
      </c>
      <c r="C62" t="s">
        <v>513</v>
      </c>
      <c r="D62" t="str">
        <f>TRIM(RIGHT(SUBSTITUTE(sales[[#This Row],[SKU]],"-",REPT(" ",100)),100))</f>
        <v>L</v>
      </c>
      <c r="E62" t="str">
        <f>LEFT(sales[[#This Row],[SKU]], FIND("-",sales[[#This Row],[SKU]])-1)</f>
        <v>E</v>
      </c>
      <c r="F62" t="s">
        <v>151</v>
      </c>
      <c r="G62" t="s">
        <v>110</v>
      </c>
      <c r="H62" t="s">
        <v>111</v>
      </c>
      <c r="I62" t="s">
        <v>16</v>
      </c>
      <c r="J62">
        <v>1</v>
      </c>
      <c r="K62" s="2">
        <v>2560</v>
      </c>
      <c r="L62" s="3">
        <v>0.1</v>
      </c>
      <c r="M62" t="s">
        <v>24</v>
      </c>
      <c r="N62" t="s">
        <v>25</v>
      </c>
      <c r="O62" t="s">
        <v>19</v>
      </c>
      <c r="P62" s="4">
        <f>sales[[#This Row],[Quantity]]*sales[[#This Row],[UnitPrice]]*(1-sales[[#This Row],[Discount]])</f>
        <v>2304</v>
      </c>
      <c r="Q62" t="str">
        <f>_xlfn.XLOOKUP(sales[[#This Row],[EmployeeID]], employees[EmployeeID], employees[FirstName]) &amp; " " &amp; _xlfn.XLOOKUP(sales[[#This Row],[EmployeeID]], employees[EmployeeID], employees[LastName])</f>
        <v>Benjamin Keller</v>
      </c>
      <c r="R62" t="str">
        <f>IF(sales[[#This Row],[Revenue]]&gt;2000, "High Value", IF(sales[[#This Row],[Revenue]]&gt;1000, "Mid Value", "Low Value"))</f>
        <v>High Value</v>
      </c>
    </row>
    <row r="63" spans="1:18" x14ac:dyDescent="0.3">
      <c r="A63" t="s">
        <v>153</v>
      </c>
      <c r="B63" s="1">
        <v>45941</v>
      </c>
      <c r="C63" t="s">
        <v>514</v>
      </c>
      <c r="D63" t="str">
        <f>TRIM(RIGHT(SUBSTITUTE(sales[[#This Row],[SKU]],"-",REPT(" ",100)),100))</f>
        <v>M</v>
      </c>
      <c r="E63" t="str">
        <f>LEFT(sales[[#This Row],[SKU]], FIND("-",sales[[#This Row],[SKU]])-1)</f>
        <v>E</v>
      </c>
      <c r="F63" t="s">
        <v>32</v>
      </c>
      <c r="G63" t="s">
        <v>95</v>
      </c>
      <c r="H63" t="s">
        <v>96</v>
      </c>
      <c r="I63" t="s">
        <v>16</v>
      </c>
      <c r="J63">
        <v>1</v>
      </c>
      <c r="K63" s="2">
        <v>1671</v>
      </c>
      <c r="L63" s="3">
        <v>0.1</v>
      </c>
      <c r="M63" t="s">
        <v>17</v>
      </c>
      <c r="N63" t="s">
        <v>35</v>
      </c>
      <c r="O63" t="s">
        <v>30</v>
      </c>
      <c r="P63" s="4">
        <f>sales[[#This Row],[Quantity]]*sales[[#This Row],[UnitPrice]]*(1-sales[[#This Row],[Discount]])</f>
        <v>1503.9</v>
      </c>
      <c r="Q63" t="str">
        <f>_xlfn.XLOOKUP(sales[[#This Row],[EmployeeID]], employees[EmployeeID], employees[FirstName]) &amp; " " &amp; _xlfn.XLOOKUP(sales[[#This Row],[EmployeeID]], employees[EmployeeID], employees[LastName])</f>
        <v>Layla Garcia</v>
      </c>
      <c r="R63" t="str">
        <f>IF(sales[[#This Row],[Revenue]]&gt;2000, "High Value", IF(sales[[#This Row],[Revenue]]&gt;1000, "Mid Value", "Low Value"))</f>
        <v>Mid Value</v>
      </c>
    </row>
    <row r="64" spans="1:18" x14ac:dyDescent="0.3">
      <c r="A64" t="s">
        <v>154</v>
      </c>
      <c r="B64" s="1">
        <v>45942</v>
      </c>
      <c r="C64" t="s">
        <v>515</v>
      </c>
      <c r="D64" t="str">
        <f>TRIM(RIGHT(SUBSTITUTE(sales[[#This Row],[SKU]],"-",REPT(" ",100)),100))</f>
        <v>M</v>
      </c>
      <c r="E64" t="str">
        <f>LEFT(sales[[#This Row],[SKU]], FIND("-",sales[[#This Row],[SKU]])-1)</f>
        <v>E</v>
      </c>
      <c r="F64" t="s">
        <v>13</v>
      </c>
      <c r="G64" t="s">
        <v>75</v>
      </c>
      <c r="H64" t="s">
        <v>76</v>
      </c>
      <c r="I64" t="s">
        <v>16</v>
      </c>
      <c r="J64">
        <v>1</v>
      </c>
      <c r="K64" s="2">
        <v>2841</v>
      </c>
      <c r="L64" s="3">
        <v>0.1</v>
      </c>
      <c r="M64" t="s">
        <v>17</v>
      </c>
      <c r="N64" t="s">
        <v>25</v>
      </c>
      <c r="O64" t="s">
        <v>30</v>
      </c>
      <c r="P64" s="4">
        <f>sales[[#This Row],[Quantity]]*sales[[#This Row],[UnitPrice]]*(1-sales[[#This Row],[Discount]])</f>
        <v>2556.9</v>
      </c>
      <c r="Q64" t="str">
        <f>_xlfn.XLOOKUP(sales[[#This Row],[EmployeeID]], employees[EmployeeID], employees[FirstName]) &amp; " " &amp; _xlfn.XLOOKUP(sales[[#This Row],[EmployeeID]], employees[EmployeeID], employees[LastName])</f>
        <v>Emily Underwood</v>
      </c>
      <c r="R64" t="str">
        <f>IF(sales[[#This Row],[Revenue]]&gt;2000, "High Value", IF(sales[[#This Row],[Revenue]]&gt;1000, "Mid Value", "Low Value"))</f>
        <v>High Value</v>
      </c>
    </row>
    <row r="65" spans="1:18" x14ac:dyDescent="0.3">
      <c r="A65" t="s">
        <v>155</v>
      </c>
      <c r="B65" s="1">
        <v>45944</v>
      </c>
      <c r="C65" t="s">
        <v>515</v>
      </c>
      <c r="D65" t="str">
        <f>TRIM(RIGHT(SUBSTITUTE(sales[[#This Row],[SKU]],"-",REPT(" ",100)),100))</f>
        <v>M</v>
      </c>
      <c r="E65" t="str">
        <f>LEFT(sales[[#This Row],[SKU]], FIND("-",sales[[#This Row],[SKU]])-1)</f>
        <v>E</v>
      </c>
      <c r="F65" t="s">
        <v>74</v>
      </c>
      <c r="G65" t="s">
        <v>75</v>
      </c>
      <c r="H65" t="s">
        <v>76</v>
      </c>
      <c r="I65" t="s">
        <v>16</v>
      </c>
      <c r="J65">
        <v>1</v>
      </c>
      <c r="K65" s="2">
        <v>2863</v>
      </c>
      <c r="L65" s="3">
        <v>0.15</v>
      </c>
      <c r="M65" t="s">
        <v>17</v>
      </c>
      <c r="N65" t="s">
        <v>18</v>
      </c>
      <c r="O65" t="s">
        <v>30</v>
      </c>
      <c r="P65" s="4">
        <f>sales[[#This Row],[Quantity]]*sales[[#This Row],[UnitPrice]]*(1-sales[[#This Row],[Discount]])</f>
        <v>2433.5499999999997</v>
      </c>
      <c r="Q65" t="str">
        <f>_xlfn.XLOOKUP(sales[[#This Row],[EmployeeID]], employees[EmployeeID], employees[FirstName]) &amp; " " &amp; _xlfn.XLOOKUP(sales[[#This Row],[EmployeeID]], employees[EmployeeID], employees[LastName])</f>
        <v>Joseph Mitchell</v>
      </c>
      <c r="R65" t="str">
        <f>IF(sales[[#This Row],[Revenue]]&gt;2000, "High Value", IF(sales[[#This Row],[Revenue]]&gt;1000, "Mid Value", "Low Value"))</f>
        <v>High Value</v>
      </c>
    </row>
    <row r="66" spans="1:18" x14ac:dyDescent="0.3">
      <c r="A66" t="s">
        <v>156</v>
      </c>
      <c r="B66" s="1">
        <v>45947</v>
      </c>
      <c r="C66" t="s">
        <v>501</v>
      </c>
      <c r="D66" t="str">
        <f>TRIM(RIGHT(SUBSTITUTE(sales[[#This Row],[SKU]],"-",REPT(" ",100)),100))</f>
        <v>S</v>
      </c>
      <c r="E66" t="str">
        <f>LEFT(sales[[#This Row],[SKU]], FIND("-",sales[[#This Row],[SKU]])-1)</f>
        <v>E</v>
      </c>
      <c r="F66" t="s">
        <v>78</v>
      </c>
      <c r="G66" t="s">
        <v>49</v>
      </c>
      <c r="H66" t="s">
        <v>50</v>
      </c>
      <c r="I66" t="s">
        <v>16</v>
      </c>
      <c r="J66">
        <v>1</v>
      </c>
      <c r="K66" s="2">
        <v>2406</v>
      </c>
      <c r="L66" s="3">
        <v>0.2</v>
      </c>
      <c r="M66" t="s">
        <v>24</v>
      </c>
      <c r="N66" t="s">
        <v>35</v>
      </c>
      <c r="O66" t="s">
        <v>72</v>
      </c>
      <c r="P66" s="4">
        <f>sales[[#This Row],[Quantity]]*sales[[#This Row],[UnitPrice]]*(1-sales[[#This Row],[Discount]])</f>
        <v>1924.8000000000002</v>
      </c>
      <c r="Q66" t="str">
        <f>_xlfn.XLOOKUP(sales[[#This Row],[EmployeeID]], employees[EmployeeID], employees[FirstName]) &amp; " " &amp; _xlfn.XLOOKUP(sales[[#This Row],[EmployeeID]], employees[EmployeeID], employees[LastName])</f>
        <v>Henry Baker</v>
      </c>
      <c r="R66" t="str">
        <f>IF(sales[[#This Row],[Revenue]]&gt;2000, "High Value", IF(sales[[#This Row],[Revenue]]&gt;1000, "Mid Value", "Low Value"))</f>
        <v>Mid Value</v>
      </c>
    </row>
    <row r="67" spans="1:18" x14ac:dyDescent="0.3">
      <c r="A67" t="s">
        <v>157</v>
      </c>
      <c r="B67" s="1">
        <v>45947</v>
      </c>
      <c r="C67" t="s">
        <v>485</v>
      </c>
      <c r="D67" t="str">
        <f>TRIM(RIGHT(SUBSTITUTE(sales[[#This Row],[SKU]],"-",REPT(" ",100)),100))</f>
        <v>M</v>
      </c>
      <c r="E67" t="str">
        <f>LEFT(sales[[#This Row],[SKU]], FIND("-",sales[[#This Row],[SKU]])-1)</f>
        <v>E</v>
      </c>
      <c r="F67" t="s">
        <v>29</v>
      </c>
      <c r="G67" t="s">
        <v>75</v>
      </c>
      <c r="H67" t="s">
        <v>76</v>
      </c>
      <c r="I67" t="s">
        <v>16</v>
      </c>
      <c r="J67">
        <v>1</v>
      </c>
      <c r="K67" s="2">
        <v>2735</v>
      </c>
      <c r="L67" s="3">
        <v>0.2</v>
      </c>
      <c r="M67" t="s">
        <v>17</v>
      </c>
      <c r="N67" t="s">
        <v>25</v>
      </c>
      <c r="O67" t="s">
        <v>19</v>
      </c>
      <c r="P67" s="4">
        <f>sales[[#This Row],[Quantity]]*sales[[#This Row],[UnitPrice]]*(1-sales[[#This Row],[Discount]])</f>
        <v>2188</v>
      </c>
      <c r="Q67" t="str">
        <f>_xlfn.XLOOKUP(sales[[#This Row],[EmployeeID]], employees[EmployeeID], employees[FirstName]) &amp; " " &amp; _xlfn.XLOOKUP(sales[[#This Row],[EmployeeID]], employees[EmployeeID], employees[LastName])</f>
        <v>Aria Vargas</v>
      </c>
      <c r="R67" t="str">
        <f>IF(sales[[#This Row],[Revenue]]&gt;2000, "High Value", IF(sales[[#This Row],[Revenue]]&gt;1000, "Mid Value", "Low Value"))</f>
        <v>High Value</v>
      </c>
    </row>
    <row r="68" spans="1:18" x14ac:dyDescent="0.3">
      <c r="A68" t="s">
        <v>158</v>
      </c>
      <c r="B68" s="1">
        <v>45949</v>
      </c>
      <c r="C68" t="s">
        <v>501</v>
      </c>
      <c r="D68" t="str">
        <f>TRIM(RIGHT(SUBSTITUTE(sales[[#This Row],[SKU]],"-",REPT(" ",100)),100))</f>
        <v>L</v>
      </c>
      <c r="E68" t="str">
        <f>LEFT(sales[[#This Row],[SKU]], FIND("-",sales[[#This Row],[SKU]])-1)</f>
        <v>E</v>
      </c>
      <c r="F68" t="s">
        <v>53</v>
      </c>
      <c r="G68" t="s">
        <v>33</v>
      </c>
      <c r="H68" t="s">
        <v>34</v>
      </c>
      <c r="I68" t="s">
        <v>16</v>
      </c>
      <c r="J68">
        <v>1</v>
      </c>
      <c r="K68" s="2">
        <v>2040</v>
      </c>
      <c r="L68" s="3">
        <v>0.1</v>
      </c>
      <c r="M68" t="s">
        <v>51</v>
      </c>
      <c r="N68" t="s">
        <v>47</v>
      </c>
      <c r="O68" t="s">
        <v>30</v>
      </c>
      <c r="P68" s="4">
        <f>sales[[#This Row],[Quantity]]*sales[[#This Row],[UnitPrice]]*(1-sales[[#This Row],[Discount]])</f>
        <v>1836</v>
      </c>
      <c r="Q68" t="str">
        <f>_xlfn.XLOOKUP(sales[[#This Row],[EmployeeID]], employees[EmployeeID], employees[FirstName]) &amp; " " &amp; _xlfn.XLOOKUP(sales[[#This Row],[EmployeeID]], employees[EmployeeID], employees[LastName])</f>
        <v>Jackson Lee</v>
      </c>
      <c r="R68" t="str">
        <f>IF(sales[[#This Row],[Revenue]]&gt;2000, "High Value", IF(sales[[#This Row],[Revenue]]&gt;1000, "Mid Value", "Low Value"))</f>
        <v>Mid Value</v>
      </c>
    </row>
    <row r="69" spans="1:18" x14ac:dyDescent="0.3">
      <c r="A69" t="s">
        <v>159</v>
      </c>
      <c r="B69" s="1">
        <v>45949</v>
      </c>
      <c r="C69" t="s">
        <v>501</v>
      </c>
      <c r="D69" t="str">
        <f>TRIM(RIGHT(SUBSTITUTE(sales[[#This Row],[SKU]],"-",REPT(" ",100)),100))</f>
        <v>REAR</v>
      </c>
      <c r="E69" t="str">
        <f>LEFT(sales[[#This Row],[SKU]], FIND("-",sales[[#This Row],[SKU]])-1)</f>
        <v>ACC</v>
      </c>
      <c r="F69" t="s">
        <v>53</v>
      </c>
      <c r="G69" t="s">
        <v>102</v>
      </c>
      <c r="H69" t="s">
        <v>103</v>
      </c>
      <c r="I69" t="s">
        <v>43</v>
      </c>
      <c r="J69">
        <v>1</v>
      </c>
      <c r="K69" s="2">
        <v>119</v>
      </c>
      <c r="L69" s="3">
        <v>0.15</v>
      </c>
      <c r="M69" t="s">
        <v>51</v>
      </c>
      <c r="N69" t="s">
        <v>47</v>
      </c>
      <c r="O69" t="s">
        <v>30</v>
      </c>
      <c r="P69" s="4">
        <f>sales[[#This Row],[Quantity]]*sales[[#This Row],[UnitPrice]]*(1-sales[[#This Row],[Discount]])</f>
        <v>101.14999999999999</v>
      </c>
      <c r="Q69" t="str">
        <f>_xlfn.XLOOKUP(sales[[#This Row],[EmployeeID]], employees[EmployeeID], employees[FirstName]) &amp; " " &amp; _xlfn.XLOOKUP(sales[[#This Row],[EmployeeID]], employees[EmployeeID], employees[LastName])</f>
        <v>Jackson Lee</v>
      </c>
      <c r="R69" t="str">
        <f>IF(sales[[#This Row],[Revenue]]&gt;2000, "High Value", IF(sales[[#This Row],[Revenue]]&gt;1000, "Mid Value", "Low Value"))</f>
        <v>Low Value</v>
      </c>
    </row>
    <row r="70" spans="1:18" x14ac:dyDescent="0.3">
      <c r="A70" t="s">
        <v>160</v>
      </c>
      <c r="B70" s="1">
        <v>45950</v>
      </c>
      <c r="C70" t="s">
        <v>511</v>
      </c>
      <c r="D70" t="str">
        <f>TRIM(RIGHT(SUBSTITUTE(sales[[#This Row],[SKU]],"-",REPT(" ",100)),100))</f>
        <v>S</v>
      </c>
      <c r="E70" t="str">
        <f>LEFT(sales[[#This Row],[SKU]], FIND("-",sales[[#This Row],[SKU]])-1)</f>
        <v>E</v>
      </c>
      <c r="F70" t="s">
        <v>118</v>
      </c>
      <c r="G70" t="s">
        <v>69</v>
      </c>
      <c r="H70" t="s">
        <v>70</v>
      </c>
      <c r="I70" t="s">
        <v>16</v>
      </c>
      <c r="J70">
        <v>1</v>
      </c>
      <c r="K70" s="2">
        <v>2530</v>
      </c>
      <c r="L70" s="3">
        <v>0.15</v>
      </c>
      <c r="M70" t="s">
        <v>51</v>
      </c>
      <c r="N70" t="s">
        <v>18</v>
      </c>
      <c r="O70" t="s">
        <v>72</v>
      </c>
      <c r="P70" s="4">
        <f>sales[[#This Row],[Quantity]]*sales[[#This Row],[UnitPrice]]*(1-sales[[#This Row],[Discount]])</f>
        <v>2150.5</v>
      </c>
      <c r="Q70" t="str">
        <f>_xlfn.XLOOKUP(sales[[#This Row],[EmployeeID]], employees[EmployeeID], employees[FirstName]) &amp; " " &amp; _xlfn.XLOOKUP(sales[[#This Row],[EmployeeID]], employees[EmployeeID], employees[LastName])</f>
        <v>Harper Carter</v>
      </c>
      <c r="R70" t="str">
        <f>IF(sales[[#This Row],[Revenue]]&gt;2000, "High Value", IF(sales[[#This Row],[Revenue]]&gt;1000, "Mid Value", "Low Value"))</f>
        <v>High Value</v>
      </c>
    </row>
    <row r="71" spans="1:18" x14ac:dyDescent="0.3">
      <c r="A71" t="s">
        <v>161</v>
      </c>
      <c r="B71" s="1">
        <v>45950</v>
      </c>
      <c r="C71" t="s">
        <v>511</v>
      </c>
      <c r="D71" t="str">
        <f>TRIM(RIGHT(SUBSTITUTE(sales[[#This Row],[SKU]],"-",REPT(" ",100)),100))</f>
        <v>SET</v>
      </c>
      <c r="E71" t="str">
        <f>LEFT(sales[[#This Row],[SKU]], FIND("-",sales[[#This Row],[SKU]])-1)</f>
        <v>ACC</v>
      </c>
      <c r="F71" t="s">
        <v>118</v>
      </c>
      <c r="G71" t="s">
        <v>61</v>
      </c>
      <c r="H71" t="s">
        <v>62</v>
      </c>
      <c r="I71" t="s">
        <v>43</v>
      </c>
      <c r="J71">
        <v>2</v>
      </c>
      <c r="K71" s="2">
        <v>69</v>
      </c>
      <c r="L71" s="3">
        <v>0.2</v>
      </c>
      <c r="M71" t="s">
        <v>51</v>
      </c>
      <c r="N71" t="s">
        <v>18</v>
      </c>
      <c r="O71" t="s">
        <v>72</v>
      </c>
      <c r="P71" s="4">
        <f>sales[[#This Row],[Quantity]]*sales[[#This Row],[UnitPrice]]*(1-sales[[#This Row],[Discount]])</f>
        <v>110.4</v>
      </c>
      <c r="Q71" t="str">
        <f>_xlfn.XLOOKUP(sales[[#This Row],[EmployeeID]], employees[EmployeeID], employees[FirstName]) &amp; " " &amp; _xlfn.XLOOKUP(sales[[#This Row],[EmployeeID]], employees[EmployeeID], employees[LastName])</f>
        <v>Harper Carter</v>
      </c>
      <c r="R71" t="str">
        <f>IF(sales[[#This Row],[Revenue]]&gt;2000, "High Value", IF(sales[[#This Row],[Revenue]]&gt;1000, "Mid Value", "Low Value"))</f>
        <v>Low Value</v>
      </c>
    </row>
    <row r="72" spans="1:18" x14ac:dyDescent="0.3">
      <c r="A72" t="s">
        <v>162</v>
      </c>
      <c r="B72" s="1">
        <v>45957</v>
      </c>
      <c r="C72" t="s">
        <v>500</v>
      </c>
      <c r="D72" t="str">
        <f>TRIM(RIGHT(SUBSTITUTE(sales[[#This Row],[SKU]],"-",REPT(" ",100)),100))</f>
        <v>S</v>
      </c>
      <c r="E72" t="str">
        <f>LEFT(sales[[#This Row],[SKU]], FIND("-",sales[[#This Row],[SKU]])-1)</f>
        <v>E</v>
      </c>
      <c r="F72" t="s">
        <v>118</v>
      </c>
      <c r="G72" t="s">
        <v>14</v>
      </c>
      <c r="H72" t="s">
        <v>15</v>
      </c>
      <c r="I72" t="s">
        <v>16</v>
      </c>
      <c r="J72">
        <v>1</v>
      </c>
      <c r="K72" s="2">
        <v>3005</v>
      </c>
      <c r="L72" s="3">
        <v>0.2</v>
      </c>
      <c r="M72" t="s">
        <v>17</v>
      </c>
      <c r="N72" t="s">
        <v>18</v>
      </c>
      <c r="O72" t="s">
        <v>19</v>
      </c>
      <c r="P72" s="4">
        <f>sales[[#This Row],[Quantity]]*sales[[#This Row],[UnitPrice]]*(1-sales[[#This Row],[Discount]])</f>
        <v>2404</v>
      </c>
      <c r="Q72" t="str">
        <f>_xlfn.XLOOKUP(sales[[#This Row],[EmployeeID]], employees[EmployeeID], employees[FirstName]) &amp; " " &amp; _xlfn.XLOOKUP(sales[[#This Row],[EmployeeID]], employees[EmployeeID], employees[LastName])</f>
        <v>Harper Carter</v>
      </c>
      <c r="R72" t="str">
        <f>IF(sales[[#This Row],[Revenue]]&gt;2000, "High Value", IF(sales[[#This Row],[Revenue]]&gt;1000, "Mid Value", "Low Value"))</f>
        <v>High Value</v>
      </c>
    </row>
    <row r="73" spans="1:18" x14ac:dyDescent="0.3">
      <c r="A73" t="s">
        <v>163</v>
      </c>
      <c r="B73" s="1">
        <v>45957</v>
      </c>
      <c r="C73" t="s">
        <v>516</v>
      </c>
      <c r="D73" t="str">
        <f>TRIM(RIGHT(SUBSTITUTE(sales[[#This Row],[SKU]],"-",REPT(" ",100)),100))</f>
        <v>M</v>
      </c>
      <c r="E73" t="str">
        <f>LEFT(sales[[#This Row],[SKU]], FIND("-",sales[[#This Row],[SKU]])-1)</f>
        <v>E</v>
      </c>
      <c r="F73" t="s">
        <v>53</v>
      </c>
      <c r="G73" t="s">
        <v>107</v>
      </c>
      <c r="H73" t="s">
        <v>108</v>
      </c>
      <c r="I73" t="s">
        <v>16</v>
      </c>
      <c r="J73">
        <v>1</v>
      </c>
      <c r="K73" s="2">
        <v>2466</v>
      </c>
      <c r="L73" s="3">
        <v>0.1</v>
      </c>
      <c r="M73" t="s">
        <v>24</v>
      </c>
      <c r="N73" t="s">
        <v>47</v>
      </c>
      <c r="O73" t="s">
        <v>30</v>
      </c>
      <c r="P73" s="4">
        <f>sales[[#This Row],[Quantity]]*sales[[#This Row],[UnitPrice]]*(1-sales[[#This Row],[Discount]])</f>
        <v>2219.4</v>
      </c>
      <c r="Q73" t="str">
        <f>_xlfn.XLOOKUP(sales[[#This Row],[EmployeeID]], employees[EmployeeID], employees[FirstName]) &amp; " " &amp; _xlfn.XLOOKUP(sales[[#This Row],[EmployeeID]], employees[EmployeeID], employees[LastName])</f>
        <v>Jackson Lee</v>
      </c>
      <c r="R73" t="str">
        <f>IF(sales[[#This Row],[Revenue]]&gt;2000, "High Value", IF(sales[[#This Row],[Revenue]]&gt;1000, "Mid Value", "Low Value"))</f>
        <v>High Value</v>
      </c>
    </row>
    <row r="74" spans="1:18" x14ac:dyDescent="0.3">
      <c r="A74" t="s">
        <v>164</v>
      </c>
      <c r="B74" s="1">
        <v>45957</v>
      </c>
      <c r="C74" t="s">
        <v>517</v>
      </c>
      <c r="D74" t="str">
        <f>TRIM(RIGHT(SUBSTITUTE(sales[[#This Row],[SKU]],"-",REPT(" ",100)),100))</f>
        <v>M</v>
      </c>
      <c r="E74" t="str">
        <f>LEFT(sales[[#This Row],[SKU]], FIND("-",sales[[#This Row],[SKU]])-1)</f>
        <v>E</v>
      </c>
      <c r="F74" t="s">
        <v>68</v>
      </c>
      <c r="G74" t="s">
        <v>22</v>
      </c>
      <c r="H74" t="s">
        <v>23</v>
      </c>
      <c r="I74" t="s">
        <v>16</v>
      </c>
      <c r="J74">
        <v>1</v>
      </c>
      <c r="K74" s="2">
        <v>2312</v>
      </c>
      <c r="L74" s="3">
        <v>0</v>
      </c>
      <c r="M74" t="s">
        <v>51</v>
      </c>
      <c r="N74" t="s">
        <v>47</v>
      </c>
      <c r="O74" t="s">
        <v>19</v>
      </c>
      <c r="P74" s="4">
        <f>sales[[#This Row],[Quantity]]*sales[[#This Row],[UnitPrice]]*(1-sales[[#This Row],[Discount]])</f>
        <v>2312</v>
      </c>
      <c r="Q74" t="str">
        <f>_xlfn.XLOOKUP(sales[[#This Row],[EmployeeID]], employees[EmployeeID], employees[FirstName]) &amp; " " &amp; _xlfn.XLOOKUP(sales[[#This Row],[EmployeeID]], employees[EmployeeID], employees[LastName])</f>
        <v>Grace Parker</v>
      </c>
      <c r="R74" t="str">
        <f>IF(sales[[#This Row],[Revenue]]&gt;2000, "High Value", IF(sales[[#This Row],[Revenue]]&gt;1000, "Mid Value", "Low Value"))</f>
        <v>High Value</v>
      </c>
    </row>
    <row r="75" spans="1:18" x14ac:dyDescent="0.3">
      <c r="A75" t="s">
        <v>165</v>
      </c>
      <c r="B75" s="1">
        <v>45957</v>
      </c>
      <c r="C75" t="s">
        <v>500</v>
      </c>
      <c r="D75" t="str">
        <f>TRIM(RIGHT(SUBSTITUTE(sales[[#This Row],[SKU]],"-",REPT(" ",100)),100))</f>
        <v>SET</v>
      </c>
      <c r="E75" t="str">
        <f>LEFT(sales[[#This Row],[SKU]], FIND("-",sales[[#This Row],[SKU]])-1)</f>
        <v>ACC</v>
      </c>
      <c r="F75" t="s">
        <v>118</v>
      </c>
      <c r="G75" t="s">
        <v>61</v>
      </c>
      <c r="H75" t="s">
        <v>62</v>
      </c>
      <c r="I75" t="s">
        <v>43</v>
      </c>
      <c r="J75">
        <v>1</v>
      </c>
      <c r="K75" s="2">
        <v>69</v>
      </c>
      <c r="L75" s="3">
        <v>0.1</v>
      </c>
      <c r="M75" t="s">
        <v>17</v>
      </c>
      <c r="N75" t="s">
        <v>18</v>
      </c>
      <c r="O75" t="s">
        <v>19</v>
      </c>
      <c r="P75" s="4">
        <f>sales[[#This Row],[Quantity]]*sales[[#This Row],[UnitPrice]]*(1-sales[[#This Row],[Discount]])</f>
        <v>62.1</v>
      </c>
      <c r="Q75" t="str">
        <f>_xlfn.XLOOKUP(sales[[#This Row],[EmployeeID]], employees[EmployeeID], employees[FirstName]) &amp; " " &amp; _xlfn.XLOOKUP(sales[[#This Row],[EmployeeID]], employees[EmployeeID], employees[LastName])</f>
        <v>Harper Carter</v>
      </c>
      <c r="R75" t="str">
        <f>IF(sales[[#This Row],[Revenue]]&gt;2000, "High Value", IF(sales[[#This Row],[Revenue]]&gt;1000, "Mid Value", "Low Value"))</f>
        <v>Low Value</v>
      </c>
    </row>
    <row r="76" spans="1:18" x14ac:dyDescent="0.3">
      <c r="A76" t="s">
        <v>166</v>
      </c>
      <c r="B76" s="1">
        <v>45959</v>
      </c>
      <c r="C76" t="s">
        <v>491</v>
      </c>
      <c r="D76" t="str">
        <f>TRIM(RIGHT(SUBSTITUTE(sales[[#This Row],[SKU]],"-",REPT(" ",100)),100))</f>
        <v>M</v>
      </c>
      <c r="E76" t="str">
        <f>LEFT(sales[[#This Row],[SKU]], FIND("-",sales[[#This Row],[SKU]])-1)</f>
        <v>E</v>
      </c>
      <c r="F76" t="s">
        <v>32</v>
      </c>
      <c r="G76" t="s">
        <v>64</v>
      </c>
      <c r="H76" t="s">
        <v>65</v>
      </c>
      <c r="I76" t="s">
        <v>16</v>
      </c>
      <c r="J76">
        <v>1</v>
      </c>
      <c r="K76" s="2">
        <v>2486</v>
      </c>
      <c r="L76" s="3">
        <v>0.2</v>
      </c>
      <c r="M76" t="s">
        <v>51</v>
      </c>
      <c r="N76" t="s">
        <v>18</v>
      </c>
      <c r="O76" t="s">
        <v>19</v>
      </c>
      <c r="P76" s="4">
        <f>sales[[#This Row],[Quantity]]*sales[[#This Row],[UnitPrice]]*(1-sales[[#This Row],[Discount]])</f>
        <v>1988.8000000000002</v>
      </c>
      <c r="Q76" t="str">
        <f>_xlfn.XLOOKUP(sales[[#This Row],[EmployeeID]], employees[EmployeeID], employees[FirstName]) &amp; " " &amp; _xlfn.XLOOKUP(sales[[#This Row],[EmployeeID]], employees[EmployeeID], employees[LastName])</f>
        <v>Layla Garcia</v>
      </c>
      <c r="R76" t="str">
        <f>IF(sales[[#This Row],[Revenue]]&gt;2000, "High Value", IF(sales[[#This Row],[Revenue]]&gt;1000, "Mid Value", "Low Value"))</f>
        <v>Mid Value</v>
      </c>
    </row>
    <row r="77" spans="1:18" x14ac:dyDescent="0.3">
      <c r="A77" t="s">
        <v>167</v>
      </c>
      <c r="B77" s="1">
        <v>45965</v>
      </c>
      <c r="C77" t="s">
        <v>486</v>
      </c>
      <c r="D77" t="str">
        <f>TRIM(RIGHT(SUBSTITUTE(sales[[#This Row],[SKU]],"-",REPT(" ",100)),100))</f>
        <v>M</v>
      </c>
      <c r="E77" t="str">
        <f>LEFT(sales[[#This Row],[SKU]], FIND("-",sales[[#This Row],[SKU]])-1)</f>
        <v>E</v>
      </c>
      <c r="F77" t="s">
        <v>94</v>
      </c>
      <c r="G77" t="s">
        <v>75</v>
      </c>
      <c r="H77" t="s">
        <v>76</v>
      </c>
      <c r="I77" t="s">
        <v>16</v>
      </c>
      <c r="J77">
        <v>1</v>
      </c>
      <c r="K77" s="2">
        <v>2806</v>
      </c>
      <c r="L77" s="3">
        <v>0.2</v>
      </c>
      <c r="M77" t="s">
        <v>51</v>
      </c>
      <c r="N77" t="s">
        <v>25</v>
      </c>
      <c r="O77" t="s">
        <v>19</v>
      </c>
      <c r="P77" s="4">
        <f>sales[[#This Row],[Quantity]]*sales[[#This Row],[UnitPrice]]*(1-sales[[#This Row],[Discount]])</f>
        <v>2244.8000000000002</v>
      </c>
      <c r="Q77" t="str">
        <f>_xlfn.XLOOKUP(sales[[#This Row],[EmployeeID]], employees[EmployeeID], employees[FirstName]) &amp; " " &amp; _xlfn.XLOOKUP(sales[[#This Row],[EmployeeID]], employees[EmployeeID], employees[LastName])</f>
        <v>Henry Quinn</v>
      </c>
      <c r="R77" t="str">
        <f>IF(sales[[#This Row],[Revenue]]&gt;2000, "High Value", IF(sales[[#This Row],[Revenue]]&gt;1000, "Mid Value", "Low Value"))</f>
        <v>High Value</v>
      </c>
    </row>
    <row r="78" spans="1:18" x14ac:dyDescent="0.3">
      <c r="A78" t="s">
        <v>168</v>
      </c>
      <c r="B78" s="1">
        <v>45970</v>
      </c>
      <c r="C78" t="s">
        <v>497</v>
      </c>
      <c r="D78" t="str">
        <f>TRIM(RIGHT(SUBSTITUTE(sales[[#This Row],[SKU]],"-",REPT(" ",100)),100))</f>
        <v>L</v>
      </c>
      <c r="E78" t="str">
        <f>LEFT(sales[[#This Row],[SKU]], FIND("-",sales[[#This Row],[SKU]])-1)</f>
        <v>E</v>
      </c>
      <c r="F78" t="s">
        <v>124</v>
      </c>
      <c r="G78" t="s">
        <v>79</v>
      </c>
      <c r="H78" t="s">
        <v>80</v>
      </c>
      <c r="I78" t="s">
        <v>16</v>
      </c>
      <c r="J78">
        <v>1</v>
      </c>
      <c r="K78" s="2">
        <v>1612</v>
      </c>
      <c r="L78" s="3">
        <v>0.1</v>
      </c>
      <c r="M78" t="s">
        <v>17</v>
      </c>
      <c r="N78" t="s">
        <v>18</v>
      </c>
      <c r="O78" t="s">
        <v>30</v>
      </c>
      <c r="P78" s="4">
        <f>sales[[#This Row],[Quantity]]*sales[[#This Row],[UnitPrice]]*(1-sales[[#This Row],[Discount]])</f>
        <v>1450.8</v>
      </c>
      <c r="Q78" t="str">
        <f>_xlfn.XLOOKUP(sales[[#This Row],[EmployeeID]], employees[EmployeeID], employees[FirstName]) &amp; " " &amp; _xlfn.XLOOKUP(sales[[#This Row],[EmployeeID]], employees[EmployeeID], employees[LastName])</f>
        <v>Claire Flores</v>
      </c>
      <c r="R78" t="str">
        <f>IF(sales[[#This Row],[Revenue]]&gt;2000, "High Value", IF(sales[[#This Row],[Revenue]]&gt;1000, "Mid Value", "Low Value"))</f>
        <v>Mid Value</v>
      </c>
    </row>
    <row r="79" spans="1:18" x14ac:dyDescent="0.3">
      <c r="A79" t="s">
        <v>169</v>
      </c>
      <c r="B79" s="1">
        <v>45970</v>
      </c>
      <c r="C79" t="s">
        <v>492</v>
      </c>
      <c r="D79" t="str">
        <f>TRIM(RIGHT(SUBSTITUTE(sales[[#This Row],[SKU]],"-",REPT(" ",100)),100))</f>
        <v>L</v>
      </c>
      <c r="E79" t="str">
        <f>LEFT(sales[[#This Row],[SKU]], FIND("-",sales[[#This Row],[SKU]])-1)</f>
        <v>E</v>
      </c>
      <c r="F79" t="s">
        <v>68</v>
      </c>
      <c r="G79" t="s">
        <v>84</v>
      </c>
      <c r="H79" t="s">
        <v>85</v>
      </c>
      <c r="I79" t="s">
        <v>16</v>
      </c>
      <c r="J79">
        <v>1</v>
      </c>
      <c r="K79" s="2">
        <v>2452</v>
      </c>
      <c r="L79" s="3">
        <v>0.2</v>
      </c>
      <c r="M79" t="s">
        <v>17</v>
      </c>
      <c r="N79" t="s">
        <v>47</v>
      </c>
      <c r="O79" t="s">
        <v>19</v>
      </c>
      <c r="P79" s="4">
        <f>sales[[#This Row],[Quantity]]*sales[[#This Row],[UnitPrice]]*(1-sales[[#This Row],[Discount]])</f>
        <v>1961.6000000000001</v>
      </c>
      <c r="Q79" t="str">
        <f>_xlfn.XLOOKUP(sales[[#This Row],[EmployeeID]], employees[EmployeeID], employees[FirstName]) &amp; " " &amp; _xlfn.XLOOKUP(sales[[#This Row],[EmployeeID]], employees[EmployeeID], employees[LastName])</f>
        <v>Grace Parker</v>
      </c>
      <c r="R79" t="str">
        <f>IF(sales[[#This Row],[Revenue]]&gt;2000, "High Value", IF(sales[[#This Row],[Revenue]]&gt;1000, "Mid Value", "Low Value"))</f>
        <v>Mid Value</v>
      </c>
    </row>
    <row r="80" spans="1:18" x14ac:dyDescent="0.3">
      <c r="A80" t="s">
        <v>170</v>
      </c>
      <c r="B80" s="1">
        <v>45970</v>
      </c>
      <c r="C80" t="s">
        <v>497</v>
      </c>
      <c r="D80" t="str">
        <f>TRIM(RIGHT(SUBSTITUTE(sales[[#This Row],[SKU]],"-",REPT(" ",100)),100))</f>
        <v>REPAIR</v>
      </c>
      <c r="E80" t="str">
        <f>LEFT(sales[[#This Row],[SKU]], FIND("-",sales[[#This Row],[SKU]])-1)</f>
        <v>ACC</v>
      </c>
      <c r="F80" t="s">
        <v>124</v>
      </c>
      <c r="G80" t="s">
        <v>141</v>
      </c>
      <c r="H80" t="s">
        <v>142</v>
      </c>
      <c r="I80" t="s">
        <v>43</v>
      </c>
      <c r="J80">
        <v>1</v>
      </c>
      <c r="K80" s="2">
        <v>29</v>
      </c>
      <c r="L80" s="3">
        <v>0.15</v>
      </c>
      <c r="M80" t="s">
        <v>17</v>
      </c>
      <c r="N80" t="s">
        <v>18</v>
      </c>
      <c r="O80" t="s">
        <v>30</v>
      </c>
      <c r="P80" s="4">
        <f>sales[[#This Row],[Quantity]]*sales[[#This Row],[UnitPrice]]*(1-sales[[#This Row],[Discount]])</f>
        <v>24.65</v>
      </c>
      <c r="Q80" t="str">
        <f>_xlfn.XLOOKUP(sales[[#This Row],[EmployeeID]], employees[EmployeeID], employees[FirstName]) &amp; " " &amp; _xlfn.XLOOKUP(sales[[#This Row],[EmployeeID]], employees[EmployeeID], employees[LastName])</f>
        <v>Claire Flores</v>
      </c>
      <c r="R80" t="str">
        <f>IF(sales[[#This Row],[Revenue]]&gt;2000, "High Value", IF(sales[[#This Row],[Revenue]]&gt;1000, "Mid Value", "Low Value"))</f>
        <v>Low Value</v>
      </c>
    </row>
    <row r="81" spans="1:18" x14ac:dyDescent="0.3">
      <c r="A81" t="s">
        <v>171</v>
      </c>
      <c r="B81" s="1">
        <v>45970</v>
      </c>
      <c r="C81" t="s">
        <v>492</v>
      </c>
      <c r="D81" t="str">
        <f>TRIM(RIGHT(SUBSTITUTE(sales[[#This Row],[SKU]],"-",REPT(" ",100)),100))</f>
        <v>PHONE</v>
      </c>
      <c r="E81" t="str">
        <f>LEFT(sales[[#This Row],[SKU]], FIND("-",sales[[#This Row],[SKU]])-1)</f>
        <v>ACC</v>
      </c>
      <c r="F81" t="s">
        <v>68</v>
      </c>
      <c r="G81" t="s">
        <v>172</v>
      </c>
      <c r="H81" t="s">
        <v>173</v>
      </c>
      <c r="I81" t="s">
        <v>43</v>
      </c>
      <c r="J81">
        <v>2</v>
      </c>
      <c r="K81" s="2">
        <v>34</v>
      </c>
      <c r="L81" s="3">
        <v>0.1</v>
      </c>
      <c r="M81" t="s">
        <v>17</v>
      </c>
      <c r="N81" t="s">
        <v>47</v>
      </c>
      <c r="O81" t="s">
        <v>19</v>
      </c>
      <c r="P81" s="4">
        <f>sales[[#This Row],[Quantity]]*sales[[#This Row],[UnitPrice]]*(1-sales[[#This Row],[Discount]])</f>
        <v>61.2</v>
      </c>
      <c r="Q81" t="str">
        <f>_xlfn.XLOOKUP(sales[[#This Row],[EmployeeID]], employees[EmployeeID], employees[FirstName]) &amp; " " &amp; _xlfn.XLOOKUP(sales[[#This Row],[EmployeeID]], employees[EmployeeID], employees[LastName])</f>
        <v>Grace Parker</v>
      </c>
      <c r="R81" t="str">
        <f>IF(sales[[#This Row],[Revenue]]&gt;2000, "High Value", IF(sales[[#This Row],[Revenue]]&gt;1000, "Mid Value", "Low Value"))</f>
        <v>Low Value</v>
      </c>
    </row>
    <row r="82" spans="1:18" x14ac:dyDescent="0.3">
      <c r="A82" t="s">
        <v>174</v>
      </c>
      <c r="B82" s="1">
        <v>45971</v>
      </c>
      <c r="C82" t="s">
        <v>498</v>
      </c>
      <c r="D82" t="str">
        <f>TRIM(RIGHT(SUBSTITUTE(sales[[#This Row],[SKU]],"-",REPT(" ",100)),100))</f>
        <v>L</v>
      </c>
      <c r="E82" t="str">
        <f>LEFT(sales[[#This Row],[SKU]], FIND("-",sales[[#This Row],[SKU]])-1)</f>
        <v>E</v>
      </c>
      <c r="F82" t="s">
        <v>175</v>
      </c>
      <c r="G82" t="s">
        <v>110</v>
      </c>
      <c r="H82" t="s">
        <v>111</v>
      </c>
      <c r="I82" t="s">
        <v>16</v>
      </c>
      <c r="J82">
        <v>1</v>
      </c>
      <c r="K82" s="2">
        <v>2524</v>
      </c>
      <c r="L82" s="3">
        <v>0.2</v>
      </c>
      <c r="M82" t="s">
        <v>51</v>
      </c>
      <c r="N82" t="s">
        <v>18</v>
      </c>
      <c r="O82" t="s">
        <v>30</v>
      </c>
      <c r="P82" s="4">
        <f>sales[[#This Row],[Quantity]]*sales[[#This Row],[UnitPrice]]*(1-sales[[#This Row],[Discount]])</f>
        <v>2019.2</v>
      </c>
      <c r="Q82" t="str">
        <f>_xlfn.XLOOKUP(sales[[#This Row],[EmployeeID]], employees[EmployeeID], employees[FirstName]) &amp; " " &amp; _xlfn.XLOOKUP(sales[[#This Row],[EmployeeID]], employees[EmployeeID], employees[LastName])</f>
        <v>Liam King</v>
      </c>
      <c r="R82" t="str">
        <f>IF(sales[[#This Row],[Revenue]]&gt;2000, "High Value", IF(sales[[#This Row],[Revenue]]&gt;1000, "Mid Value", "Low Value"))</f>
        <v>High Value</v>
      </c>
    </row>
    <row r="83" spans="1:18" x14ac:dyDescent="0.3">
      <c r="A83" t="s">
        <v>176</v>
      </c>
      <c r="B83" s="1">
        <v>45971</v>
      </c>
      <c r="C83" t="s">
        <v>498</v>
      </c>
      <c r="D83" t="str">
        <f>TRIM(RIGHT(SUBSTITUTE(sales[[#This Row],[SKU]],"-",REPT(" ",100)),100))</f>
        <v>L</v>
      </c>
      <c r="E83" t="str">
        <f>LEFT(sales[[#This Row],[SKU]], FIND("-",sales[[#This Row],[SKU]])-1)</f>
        <v>E</v>
      </c>
      <c r="F83" t="s">
        <v>13</v>
      </c>
      <c r="G83" t="s">
        <v>79</v>
      </c>
      <c r="H83" t="s">
        <v>80</v>
      </c>
      <c r="I83" t="s">
        <v>16</v>
      </c>
      <c r="J83">
        <v>1</v>
      </c>
      <c r="K83" s="2">
        <v>1564</v>
      </c>
      <c r="L83" s="3">
        <v>0.1</v>
      </c>
      <c r="M83" t="s">
        <v>17</v>
      </c>
      <c r="N83" t="s">
        <v>18</v>
      </c>
      <c r="O83" t="s">
        <v>19</v>
      </c>
      <c r="P83" s="4">
        <f>sales[[#This Row],[Quantity]]*sales[[#This Row],[UnitPrice]]*(1-sales[[#This Row],[Discount]])</f>
        <v>1407.6000000000001</v>
      </c>
      <c r="Q83" t="str">
        <f>_xlfn.XLOOKUP(sales[[#This Row],[EmployeeID]], employees[EmployeeID], employees[FirstName]) &amp; " " &amp; _xlfn.XLOOKUP(sales[[#This Row],[EmployeeID]], employees[EmployeeID], employees[LastName])</f>
        <v>Emily Underwood</v>
      </c>
      <c r="R83" t="str">
        <f>IF(sales[[#This Row],[Revenue]]&gt;2000, "High Value", IF(sales[[#This Row],[Revenue]]&gt;1000, "Mid Value", "Low Value"))</f>
        <v>Mid Value</v>
      </c>
    </row>
    <row r="84" spans="1:18" x14ac:dyDescent="0.3">
      <c r="A84" t="s">
        <v>177</v>
      </c>
      <c r="B84" s="1">
        <v>45971</v>
      </c>
      <c r="C84" t="s">
        <v>518</v>
      </c>
      <c r="D84" t="str">
        <f>TRIM(RIGHT(SUBSTITUTE(sales[[#This Row],[SKU]],"-",REPT(" ",100)),100))</f>
        <v>L</v>
      </c>
      <c r="E84" t="str">
        <f>LEFT(sales[[#This Row],[SKU]], FIND("-",sales[[#This Row],[SKU]])-1)</f>
        <v>E</v>
      </c>
      <c r="F84" t="s">
        <v>120</v>
      </c>
      <c r="G84" t="s">
        <v>84</v>
      </c>
      <c r="H84" t="s">
        <v>85</v>
      </c>
      <c r="I84" t="s">
        <v>16</v>
      </c>
      <c r="J84">
        <v>1</v>
      </c>
      <c r="K84" s="2">
        <v>2592</v>
      </c>
      <c r="L84" s="3">
        <v>0.1</v>
      </c>
      <c r="M84" t="s">
        <v>51</v>
      </c>
      <c r="N84" t="s">
        <v>47</v>
      </c>
      <c r="O84" t="s">
        <v>19</v>
      </c>
      <c r="P84" s="4">
        <f>sales[[#This Row],[Quantity]]*sales[[#This Row],[UnitPrice]]*(1-sales[[#This Row],[Discount]])</f>
        <v>2332.8000000000002</v>
      </c>
      <c r="Q84" t="str">
        <f>_xlfn.XLOOKUP(sales[[#This Row],[EmployeeID]], employees[EmployeeID], employees[FirstName]) &amp; " " &amp; _xlfn.XLOOKUP(sales[[#This Row],[EmployeeID]], employees[EmployeeID], employees[LastName])</f>
        <v>Savannah Owens</v>
      </c>
      <c r="R84" t="str">
        <f>IF(sales[[#This Row],[Revenue]]&gt;2000, "High Value", IF(sales[[#This Row],[Revenue]]&gt;1000, "Mid Value", "Low Value"))</f>
        <v>High Value</v>
      </c>
    </row>
    <row r="85" spans="1:18" x14ac:dyDescent="0.3">
      <c r="A85" t="s">
        <v>178</v>
      </c>
      <c r="B85" s="1">
        <v>45971</v>
      </c>
      <c r="C85" t="s">
        <v>498</v>
      </c>
      <c r="D85" t="str">
        <f>TRIM(RIGHT(SUBSTITUTE(sales[[#This Row],[SKU]],"-",REPT(" ",100)),100))</f>
        <v>SIDE</v>
      </c>
      <c r="E85" t="str">
        <f>LEFT(sales[[#This Row],[SKU]], FIND("-",sales[[#This Row],[SKU]])-1)</f>
        <v>ACC</v>
      </c>
      <c r="F85" t="s">
        <v>175</v>
      </c>
      <c r="G85" t="s">
        <v>126</v>
      </c>
      <c r="H85" t="s">
        <v>127</v>
      </c>
      <c r="I85" t="s">
        <v>43</v>
      </c>
      <c r="J85">
        <v>1</v>
      </c>
      <c r="K85" s="2">
        <v>24</v>
      </c>
      <c r="L85" s="3">
        <v>0.15</v>
      </c>
      <c r="M85" t="s">
        <v>51</v>
      </c>
      <c r="N85" t="s">
        <v>18</v>
      </c>
      <c r="O85" t="s">
        <v>30</v>
      </c>
      <c r="P85" s="4">
        <f>sales[[#This Row],[Quantity]]*sales[[#This Row],[UnitPrice]]*(1-sales[[#This Row],[Discount]])</f>
        <v>20.399999999999999</v>
      </c>
      <c r="Q85" t="str">
        <f>_xlfn.XLOOKUP(sales[[#This Row],[EmployeeID]], employees[EmployeeID], employees[FirstName]) &amp; " " &amp; _xlfn.XLOOKUP(sales[[#This Row],[EmployeeID]], employees[EmployeeID], employees[LastName])</f>
        <v>Liam King</v>
      </c>
      <c r="R85" t="str">
        <f>IF(sales[[#This Row],[Revenue]]&gt;2000, "High Value", IF(sales[[#This Row],[Revenue]]&gt;1000, "Mid Value", "Low Value"))</f>
        <v>Low Value</v>
      </c>
    </row>
    <row r="86" spans="1:18" x14ac:dyDescent="0.3">
      <c r="A86" t="s">
        <v>179</v>
      </c>
      <c r="B86" s="1">
        <v>45971</v>
      </c>
      <c r="C86" t="s">
        <v>498</v>
      </c>
      <c r="D86" t="str">
        <f>TRIM(RIGHT(SUBSTITUTE(sales[[#This Row],[SKU]],"-",REPT(" ",100)),100))</f>
        <v>WHT</v>
      </c>
      <c r="E86" t="str">
        <f>LEFT(sales[[#This Row],[SKU]], FIND("-",sales[[#This Row],[SKU]])-1)</f>
        <v>ACC</v>
      </c>
      <c r="F86" t="s">
        <v>13</v>
      </c>
      <c r="G86" t="s">
        <v>115</v>
      </c>
      <c r="H86" t="s">
        <v>116</v>
      </c>
      <c r="I86" t="s">
        <v>43</v>
      </c>
      <c r="J86">
        <v>1</v>
      </c>
      <c r="K86" s="2">
        <v>79</v>
      </c>
      <c r="L86" s="3">
        <v>0.2</v>
      </c>
      <c r="M86" t="s">
        <v>17</v>
      </c>
      <c r="N86" t="s">
        <v>18</v>
      </c>
      <c r="O86" t="s">
        <v>19</v>
      </c>
      <c r="P86" s="4">
        <f>sales[[#This Row],[Quantity]]*sales[[#This Row],[UnitPrice]]*(1-sales[[#This Row],[Discount]])</f>
        <v>63.2</v>
      </c>
      <c r="Q86" t="str">
        <f>_xlfn.XLOOKUP(sales[[#This Row],[EmployeeID]], employees[EmployeeID], employees[FirstName]) &amp; " " &amp; _xlfn.XLOOKUP(sales[[#This Row],[EmployeeID]], employees[EmployeeID], employees[LastName])</f>
        <v>Emily Underwood</v>
      </c>
      <c r="R86" t="str">
        <f>IF(sales[[#This Row],[Revenue]]&gt;2000, "High Value", IF(sales[[#This Row],[Revenue]]&gt;1000, "Mid Value", "Low Value"))</f>
        <v>Low Value</v>
      </c>
    </row>
    <row r="87" spans="1:18" x14ac:dyDescent="0.3">
      <c r="A87" t="s">
        <v>180</v>
      </c>
      <c r="B87" s="1">
        <v>45976</v>
      </c>
      <c r="C87" t="s">
        <v>512</v>
      </c>
      <c r="D87" t="str">
        <f>TRIM(RIGHT(SUBSTITUTE(sales[[#This Row],[SKU]],"-",REPT(" ",100)),100))</f>
        <v>M</v>
      </c>
      <c r="E87" t="str">
        <f>LEFT(sales[[#This Row],[SKU]], FIND("-",sales[[#This Row],[SKU]])-1)</f>
        <v>E</v>
      </c>
      <c r="F87" t="s">
        <v>13</v>
      </c>
      <c r="G87" t="s">
        <v>64</v>
      </c>
      <c r="H87" t="s">
        <v>65</v>
      </c>
      <c r="I87" t="s">
        <v>16</v>
      </c>
      <c r="J87">
        <v>1</v>
      </c>
      <c r="K87" s="2">
        <v>2517</v>
      </c>
      <c r="L87" s="3">
        <v>0.15</v>
      </c>
      <c r="M87" t="s">
        <v>51</v>
      </c>
      <c r="N87" t="s">
        <v>47</v>
      </c>
      <c r="O87" t="s">
        <v>19</v>
      </c>
      <c r="P87" s="4">
        <f>sales[[#This Row],[Quantity]]*sales[[#This Row],[UnitPrice]]*(1-sales[[#This Row],[Discount]])</f>
        <v>2139.4499999999998</v>
      </c>
      <c r="Q87" t="str">
        <f>_xlfn.XLOOKUP(sales[[#This Row],[EmployeeID]], employees[EmployeeID], employees[FirstName]) &amp; " " &amp; _xlfn.XLOOKUP(sales[[#This Row],[EmployeeID]], employees[EmployeeID], employees[LastName])</f>
        <v>Emily Underwood</v>
      </c>
      <c r="R87" t="str">
        <f>IF(sales[[#This Row],[Revenue]]&gt;2000, "High Value", IF(sales[[#This Row],[Revenue]]&gt;1000, "Mid Value", "Low Value"))</f>
        <v>High Value</v>
      </c>
    </row>
    <row r="88" spans="1:18" x14ac:dyDescent="0.3">
      <c r="A88" t="s">
        <v>181</v>
      </c>
      <c r="B88" s="1">
        <v>45977</v>
      </c>
      <c r="C88" t="s">
        <v>499</v>
      </c>
      <c r="D88" t="str">
        <f>TRIM(RIGHT(SUBSTITUTE(sales[[#This Row],[SKU]],"-",REPT(" ",100)),100))</f>
        <v>M</v>
      </c>
      <c r="E88" t="str">
        <f>LEFT(sales[[#This Row],[SKU]], FIND("-",sales[[#This Row],[SKU]])-1)</f>
        <v>E</v>
      </c>
      <c r="F88" t="s">
        <v>74</v>
      </c>
      <c r="G88" t="s">
        <v>75</v>
      </c>
      <c r="H88" t="s">
        <v>76</v>
      </c>
      <c r="I88" t="s">
        <v>16</v>
      </c>
      <c r="J88">
        <v>1</v>
      </c>
      <c r="K88" s="2">
        <v>2877</v>
      </c>
      <c r="L88" s="3">
        <v>0.15</v>
      </c>
      <c r="M88" t="s">
        <v>24</v>
      </c>
      <c r="N88" t="s">
        <v>35</v>
      </c>
      <c r="O88" t="s">
        <v>72</v>
      </c>
      <c r="P88" s="4">
        <f>sales[[#This Row],[Quantity]]*sales[[#This Row],[UnitPrice]]*(1-sales[[#This Row],[Discount]])</f>
        <v>2445.4499999999998</v>
      </c>
      <c r="Q88" t="str">
        <f>_xlfn.XLOOKUP(sales[[#This Row],[EmployeeID]], employees[EmployeeID], employees[FirstName]) &amp; " " &amp; _xlfn.XLOOKUP(sales[[#This Row],[EmployeeID]], employees[EmployeeID], employees[LastName])</f>
        <v>Joseph Mitchell</v>
      </c>
      <c r="R88" t="str">
        <f>IF(sales[[#This Row],[Revenue]]&gt;2000, "High Value", IF(sales[[#This Row],[Revenue]]&gt;1000, "Mid Value", "Low Value"))</f>
        <v>High Value</v>
      </c>
    </row>
    <row r="89" spans="1:18" x14ac:dyDescent="0.3">
      <c r="A89" t="s">
        <v>182</v>
      </c>
      <c r="B89" s="1">
        <v>45977</v>
      </c>
      <c r="C89" t="s">
        <v>499</v>
      </c>
      <c r="D89" t="str">
        <f>TRIM(RIGHT(SUBSTITUTE(sales[[#This Row],[SKU]],"-",REPT(" ",100)),100))</f>
        <v>BLK</v>
      </c>
      <c r="E89" t="str">
        <f>LEFT(sales[[#This Row],[SKU]], FIND("-",sales[[#This Row],[SKU]])-1)</f>
        <v>ACC</v>
      </c>
      <c r="F89" t="s">
        <v>74</v>
      </c>
      <c r="G89" t="s">
        <v>130</v>
      </c>
      <c r="H89" t="s">
        <v>131</v>
      </c>
      <c r="I89" t="s">
        <v>43</v>
      </c>
      <c r="J89">
        <v>1</v>
      </c>
      <c r="K89" s="2">
        <v>79</v>
      </c>
      <c r="L89" s="3">
        <v>0.2</v>
      </c>
      <c r="M89" t="s">
        <v>24</v>
      </c>
      <c r="N89" t="s">
        <v>35</v>
      </c>
      <c r="O89" t="s">
        <v>72</v>
      </c>
      <c r="P89" s="4">
        <f>sales[[#This Row],[Quantity]]*sales[[#This Row],[UnitPrice]]*(1-sales[[#This Row],[Discount]])</f>
        <v>63.2</v>
      </c>
      <c r="Q89" t="str">
        <f>_xlfn.XLOOKUP(sales[[#This Row],[EmployeeID]], employees[EmployeeID], employees[FirstName]) &amp; " " &amp; _xlfn.XLOOKUP(sales[[#This Row],[EmployeeID]], employees[EmployeeID], employees[LastName])</f>
        <v>Joseph Mitchell</v>
      </c>
      <c r="R89" t="str">
        <f>IF(sales[[#This Row],[Revenue]]&gt;2000, "High Value", IF(sales[[#This Row],[Revenue]]&gt;1000, "Mid Value", "Low Value"))</f>
        <v>Low Value</v>
      </c>
    </row>
    <row r="90" spans="1:18" x14ac:dyDescent="0.3">
      <c r="A90" t="s">
        <v>183</v>
      </c>
      <c r="B90" s="1">
        <v>45980</v>
      </c>
      <c r="C90" t="s">
        <v>513</v>
      </c>
      <c r="D90" t="str">
        <f>TRIM(RIGHT(SUBSTITUTE(sales[[#This Row],[SKU]],"-",REPT(" ",100)),100))</f>
        <v>S</v>
      </c>
      <c r="E90" t="str">
        <f>LEFT(sales[[#This Row],[SKU]], FIND("-",sales[[#This Row],[SKU]])-1)</f>
        <v>E</v>
      </c>
      <c r="F90" t="s">
        <v>151</v>
      </c>
      <c r="G90" t="s">
        <v>69</v>
      </c>
      <c r="H90" t="s">
        <v>70</v>
      </c>
      <c r="I90" t="s">
        <v>16</v>
      </c>
      <c r="J90">
        <v>1</v>
      </c>
      <c r="K90" s="2">
        <v>2497</v>
      </c>
      <c r="L90" s="3">
        <v>0.15</v>
      </c>
      <c r="M90" t="s">
        <v>51</v>
      </c>
      <c r="N90" t="s">
        <v>18</v>
      </c>
      <c r="O90" t="s">
        <v>30</v>
      </c>
      <c r="P90" s="4">
        <f>sales[[#This Row],[Quantity]]*sales[[#This Row],[UnitPrice]]*(1-sales[[#This Row],[Discount]])</f>
        <v>2122.4499999999998</v>
      </c>
      <c r="Q90" t="str">
        <f>_xlfn.XLOOKUP(sales[[#This Row],[EmployeeID]], employees[EmployeeID], employees[FirstName]) &amp; " " &amp; _xlfn.XLOOKUP(sales[[#This Row],[EmployeeID]], employees[EmployeeID], employees[LastName])</f>
        <v>Benjamin Keller</v>
      </c>
      <c r="R90" t="str">
        <f>IF(sales[[#This Row],[Revenue]]&gt;2000, "High Value", IF(sales[[#This Row],[Revenue]]&gt;1000, "Mid Value", "Low Value"))</f>
        <v>High Value</v>
      </c>
    </row>
    <row r="91" spans="1:18" x14ac:dyDescent="0.3">
      <c r="A91" t="s">
        <v>184</v>
      </c>
      <c r="B91" s="1">
        <v>45980</v>
      </c>
      <c r="C91" t="s">
        <v>513</v>
      </c>
      <c r="D91" t="str">
        <f>TRIM(RIGHT(SUBSTITUTE(sales[[#This Row],[SKU]],"-",REPT(" ",100)),100))</f>
        <v>BOTTLE</v>
      </c>
      <c r="E91" t="str">
        <f>LEFT(sales[[#This Row],[SKU]], FIND("-",sales[[#This Row],[SKU]])-1)</f>
        <v>ACC</v>
      </c>
      <c r="F91" t="s">
        <v>151</v>
      </c>
      <c r="G91" t="s">
        <v>146</v>
      </c>
      <c r="H91" t="s">
        <v>147</v>
      </c>
      <c r="I91" t="s">
        <v>43</v>
      </c>
      <c r="J91">
        <v>1</v>
      </c>
      <c r="K91" s="2">
        <v>22</v>
      </c>
      <c r="L91" s="3">
        <v>0.2</v>
      </c>
      <c r="M91" t="s">
        <v>51</v>
      </c>
      <c r="N91" t="s">
        <v>18</v>
      </c>
      <c r="O91" t="s">
        <v>30</v>
      </c>
      <c r="P91" s="4">
        <f>sales[[#This Row],[Quantity]]*sales[[#This Row],[UnitPrice]]*(1-sales[[#This Row],[Discount]])</f>
        <v>17.600000000000001</v>
      </c>
      <c r="Q91" t="str">
        <f>_xlfn.XLOOKUP(sales[[#This Row],[EmployeeID]], employees[EmployeeID], employees[FirstName]) &amp; " " &amp; _xlfn.XLOOKUP(sales[[#This Row],[EmployeeID]], employees[EmployeeID], employees[LastName])</f>
        <v>Benjamin Keller</v>
      </c>
      <c r="R91" t="str">
        <f>IF(sales[[#This Row],[Revenue]]&gt;2000, "High Value", IF(sales[[#This Row],[Revenue]]&gt;1000, "Mid Value", "Low Value"))</f>
        <v>Low Value</v>
      </c>
    </row>
    <row r="92" spans="1:18" x14ac:dyDescent="0.3">
      <c r="A92" t="s">
        <v>185</v>
      </c>
      <c r="B92" s="1">
        <v>45981</v>
      </c>
      <c r="C92" t="s">
        <v>484</v>
      </c>
      <c r="D92" t="str">
        <f>TRIM(RIGHT(SUBSTITUTE(sales[[#This Row],[SKU]],"-",REPT(" ",100)),100))</f>
        <v>M</v>
      </c>
      <c r="E92" t="str">
        <f>LEFT(sales[[#This Row],[SKU]], FIND("-",sales[[#This Row],[SKU]])-1)</f>
        <v>E</v>
      </c>
      <c r="F92" t="s">
        <v>186</v>
      </c>
      <c r="G92" t="s">
        <v>107</v>
      </c>
      <c r="H92" t="s">
        <v>108</v>
      </c>
      <c r="I92" t="s">
        <v>16</v>
      </c>
      <c r="J92">
        <v>1</v>
      </c>
      <c r="K92" s="2">
        <v>2345</v>
      </c>
      <c r="L92" s="3">
        <v>0.15</v>
      </c>
      <c r="M92" t="s">
        <v>24</v>
      </c>
      <c r="N92" t="s">
        <v>18</v>
      </c>
      <c r="O92" t="s">
        <v>30</v>
      </c>
      <c r="P92" s="4">
        <f>sales[[#This Row],[Quantity]]*sales[[#This Row],[UnitPrice]]*(1-sales[[#This Row],[Discount]])</f>
        <v>1993.25</v>
      </c>
      <c r="Q92" t="str">
        <f>_xlfn.XLOOKUP(sales[[#This Row],[EmployeeID]], employees[EmployeeID], employees[FirstName]) &amp; " " &amp; _xlfn.XLOOKUP(sales[[#This Row],[EmployeeID]], employees[EmployeeID], employees[LastName])</f>
        <v>James Quinn</v>
      </c>
      <c r="R92" t="str">
        <f>IF(sales[[#This Row],[Revenue]]&gt;2000, "High Value", IF(sales[[#This Row],[Revenue]]&gt;1000, "Mid Value", "Low Value"))</f>
        <v>Mid Value</v>
      </c>
    </row>
    <row r="93" spans="1:18" x14ac:dyDescent="0.3">
      <c r="A93" t="s">
        <v>187</v>
      </c>
      <c r="B93" s="1">
        <v>45981</v>
      </c>
      <c r="C93" t="s">
        <v>484</v>
      </c>
      <c r="D93" t="str">
        <f>TRIM(RIGHT(SUBSTITUTE(sales[[#This Row],[SKU]],"-",REPT(" ",100)),100))</f>
        <v>LED</v>
      </c>
      <c r="E93" t="str">
        <f>LEFT(sales[[#This Row],[SKU]], FIND("-",sales[[#This Row],[SKU]])-1)</f>
        <v>ACC</v>
      </c>
      <c r="F93" t="s">
        <v>186</v>
      </c>
      <c r="G93" t="s">
        <v>45</v>
      </c>
      <c r="H93" t="s">
        <v>46</v>
      </c>
      <c r="I93" t="s">
        <v>43</v>
      </c>
      <c r="J93">
        <v>1</v>
      </c>
      <c r="K93" s="2">
        <v>59</v>
      </c>
      <c r="L93" s="3">
        <v>0.2</v>
      </c>
      <c r="M93" t="s">
        <v>24</v>
      </c>
      <c r="N93" t="s">
        <v>18</v>
      </c>
      <c r="O93" t="s">
        <v>30</v>
      </c>
      <c r="P93" s="4">
        <f>sales[[#This Row],[Quantity]]*sales[[#This Row],[UnitPrice]]*(1-sales[[#This Row],[Discount]])</f>
        <v>47.2</v>
      </c>
      <c r="Q93" t="str">
        <f>_xlfn.XLOOKUP(sales[[#This Row],[EmployeeID]], employees[EmployeeID], employees[FirstName]) &amp; " " &amp; _xlfn.XLOOKUP(sales[[#This Row],[EmployeeID]], employees[EmployeeID], employees[LastName])</f>
        <v>James Quinn</v>
      </c>
      <c r="R93" t="str">
        <f>IF(sales[[#This Row],[Revenue]]&gt;2000, "High Value", IF(sales[[#This Row],[Revenue]]&gt;1000, "Mid Value", "Low Value"))</f>
        <v>Low Value</v>
      </c>
    </row>
    <row r="94" spans="1:18" x14ac:dyDescent="0.3">
      <c r="A94" t="s">
        <v>188</v>
      </c>
      <c r="B94" s="1">
        <v>45981</v>
      </c>
      <c r="C94" t="s">
        <v>519</v>
      </c>
      <c r="D94" t="str">
        <f>TRIM(RIGHT(SUBSTITUTE(sales[[#This Row],[SKU]],"-",REPT(" ",100)),100))</f>
        <v>MINI</v>
      </c>
      <c r="E94" t="str">
        <f>LEFT(sales[[#This Row],[SKU]], FIND("-",sales[[#This Row],[SKU]])-1)</f>
        <v>ACC</v>
      </c>
      <c r="F94" t="s">
        <v>94</v>
      </c>
      <c r="G94" t="s">
        <v>57</v>
      </c>
      <c r="H94" t="s">
        <v>58</v>
      </c>
      <c r="I94" t="s">
        <v>43</v>
      </c>
      <c r="J94">
        <v>1</v>
      </c>
      <c r="K94" s="2">
        <v>27</v>
      </c>
      <c r="L94" s="3">
        <v>0.1</v>
      </c>
      <c r="M94" t="s">
        <v>17</v>
      </c>
      <c r="N94" t="s">
        <v>25</v>
      </c>
      <c r="O94" t="s">
        <v>30</v>
      </c>
      <c r="P94" s="4">
        <f>sales[[#This Row],[Quantity]]*sales[[#This Row],[UnitPrice]]*(1-sales[[#This Row],[Discount]])</f>
        <v>24.3</v>
      </c>
      <c r="Q94" t="str">
        <f>_xlfn.XLOOKUP(sales[[#This Row],[EmployeeID]], employees[EmployeeID], employees[FirstName]) &amp; " " &amp; _xlfn.XLOOKUP(sales[[#This Row],[EmployeeID]], employees[EmployeeID], employees[LastName])</f>
        <v>Henry Quinn</v>
      </c>
      <c r="R94" t="str">
        <f>IF(sales[[#This Row],[Revenue]]&gt;2000, "High Value", IF(sales[[#This Row],[Revenue]]&gt;1000, "Mid Value", "Low Value"))</f>
        <v>Low Value</v>
      </c>
    </row>
    <row r="95" spans="1:18" x14ac:dyDescent="0.3">
      <c r="A95" t="s">
        <v>189</v>
      </c>
      <c r="B95" s="1">
        <v>45982</v>
      </c>
      <c r="C95" t="s">
        <v>520</v>
      </c>
      <c r="D95" t="str">
        <f>TRIM(RIGHT(SUBSTITUTE(sales[[#This Row],[SKU]],"-",REPT(" ",100)),100))</f>
        <v>L</v>
      </c>
      <c r="E95" t="str">
        <f>LEFT(sales[[#This Row],[SKU]], FIND("-",sales[[#This Row],[SKU]])-1)</f>
        <v>E</v>
      </c>
      <c r="F95" t="s">
        <v>124</v>
      </c>
      <c r="G95" t="s">
        <v>91</v>
      </c>
      <c r="H95" t="s">
        <v>92</v>
      </c>
      <c r="I95" t="s">
        <v>16</v>
      </c>
      <c r="J95">
        <v>1</v>
      </c>
      <c r="K95" s="2">
        <v>2222</v>
      </c>
      <c r="L95" s="3">
        <v>0.1</v>
      </c>
      <c r="M95" t="s">
        <v>51</v>
      </c>
      <c r="N95" t="s">
        <v>35</v>
      </c>
      <c r="O95" t="s">
        <v>19</v>
      </c>
      <c r="P95" s="4">
        <f>sales[[#This Row],[Quantity]]*sales[[#This Row],[UnitPrice]]*(1-sales[[#This Row],[Discount]])</f>
        <v>1999.8</v>
      </c>
      <c r="Q95" t="str">
        <f>_xlfn.XLOOKUP(sales[[#This Row],[EmployeeID]], employees[EmployeeID], employees[FirstName]) &amp; " " &amp; _xlfn.XLOOKUP(sales[[#This Row],[EmployeeID]], employees[EmployeeID], employees[LastName])</f>
        <v>Claire Flores</v>
      </c>
      <c r="R95" t="str">
        <f>IF(sales[[#This Row],[Revenue]]&gt;2000, "High Value", IF(sales[[#This Row],[Revenue]]&gt;1000, "Mid Value", "Low Value"))</f>
        <v>Mid Value</v>
      </c>
    </row>
    <row r="96" spans="1:18" x14ac:dyDescent="0.3">
      <c r="A96" t="s">
        <v>190</v>
      </c>
      <c r="B96" s="1">
        <v>45984</v>
      </c>
      <c r="C96" t="s">
        <v>510</v>
      </c>
      <c r="D96" t="str">
        <f>TRIM(RIGHT(SUBSTITUTE(sales[[#This Row],[SKU]],"-",REPT(" ",100)),100))</f>
        <v>L</v>
      </c>
      <c r="E96" t="str">
        <f>LEFT(sales[[#This Row],[SKU]], FIND("-",sales[[#This Row],[SKU]])-1)</f>
        <v>E</v>
      </c>
      <c r="F96" t="s">
        <v>118</v>
      </c>
      <c r="G96" t="s">
        <v>110</v>
      </c>
      <c r="H96" t="s">
        <v>111</v>
      </c>
      <c r="I96" t="s">
        <v>16</v>
      </c>
      <c r="J96">
        <v>1</v>
      </c>
      <c r="K96" s="2">
        <v>2574</v>
      </c>
      <c r="L96" s="3">
        <v>0.2</v>
      </c>
      <c r="M96" t="s">
        <v>51</v>
      </c>
      <c r="N96" t="s">
        <v>35</v>
      </c>
      <c r="O96" t="s">
        <v>19</v>
      </c>
      <c r="P96" s="4">
        <f>sales[[#This Row],[Quantity]]*sales[[#This Row],[UnitPrice]]*(1-sales[[#This Row],[Discount]])</f>
        <v>2059.2000000000003</v>
      </c>
      <c r="Q96" t="str">
        <f>_xlfn.XLOOKUP(sales[[#This Row],[EmployeeID]], employees[EmployeeID], employees[FirstName]) &amp; " " &amp; _xlfn.XLOOKUP(sales[[#This Row],[EmployeeID]], employees[EmployeeID], employees[LastName])</f>
        <v>Harper Carter</v>
      </c>
      <c r="R96" t="str">
        <f>IF(sales[[#This Row],[Revenue]]&gt;2000, "High Value", IF(sales[[#This Row],[Revenue]]&gt;1000, "Mid Value", "Low Value"))</f>
        <v>High Value</v>
      </c>
    </row>
    <row r="97" spans="1:18" x14ac:dyDescent="0.3">
      <c r="A97" t="s">
        <v>191</v>
      </c>
      <c r="B97" s="1">
        <v>45986</v>
      </c>
      <c r="C97" t="s">
        <v>487</v>
      </c>
      <c r="D97" t="str">
        <f>TRIM(RIGHT(SUBSTITUTE(sales[[#This Row],[SKU]],"-",REPT(" ",100)),100))</f>
        <v>M</v>
      </c>
      <c r="E97" t="str">
        <f>LEFT(sales[[#This Row],[SKU]], FIND("-",sales[[#This Row],[SKU]])-1)</f>
        <v>E</v>
      </c>
      <c r="F97" t="s">
        <v>186</v>
      </c>
      <c r="G97" t="s">
        <v>95</v>
      </c>
      <c r="H97" t="s">
        <v>96</v>
      </c>
      <c r="I97" t="s">
        <v>16</v>
      </c>
      <c r="J97">
        <v>1</v>
      </c>
      <c r="K97" s="2">
        <v>1473</v>
      </c>
      <c r="L97" s="3">
        <v>0.1</v>
      </c>
      <c r="M97" t="s">
        <v>17</v>
      </c>
      <c r="N97" t="s">
        <v>47</v>
      </c>
      <c r="O97" t="s">
        <v>72</v>
      </c>
      <c r="P97" s="4">
        <f>sales[[#This Row],[Quantity]]*sales[[#This Row],[UnitPrice]]*(1-sales[[#This Row],[Discount]])</f>
        <v>1325.7</v>
      </c>
      <c r="Q97" t="str">
        <f>_xlfn.XLOOKUP(sales[[#This Row],[EmployeeID]], employees[EmployeeID], employees[FirstName]) &amp; " " &amp; _xlfn.XLOOKUP(sales[[#This Row],[EmployeeID]], employees[EmployeeID], employees[LastName])</f>
        <v>James Quinn</v>
      </c>
      <c r="R97" t="str">
        <f>IF(sales[[#This Row],[Revenue]]&gt;2000, "High Value", IF(sales[[#This Row],[Revenue]]&gt;1000, "Mid Value", "Low Value"))</f>
        <v>Mid Value</v>
      </c>
    </row>
    <row r="98" spans="1:18" x14ac:dyDescent="0.3">
      <c r="A98" t="s">
        <v>192</v>
      </c>
      <c r="B98" s="1">
        <v>45986</v>
      </c>
      <c r="C98" t="s">
        <v>510</v>
      </c>
      <c r="D98" t="str">
        <f>TRIM(RIGHT(SUBSTITUTE(sales[[#This Row],[SKU]],"-",REPT(" ",100)),100))</f>
        <v>M</v>
      </c>
      <c r="E98" t="str">
        <f>LEFT(sales[[#This Row],[SKU]], FIND("-",sales[[#This Row],[SKU]])-1)</f>
        <v>E</v>
      </c>
      <c r="F98" t="s">
        <v>68</v>
      </c>
      <c r="G98" t="s">
        <v>64</v>
      </c>
      <c r="H98" t="s">
        <v>65</v>
      </c>
      <c r="I98" t="s">
        <v>16</v>
      </c>
      <c r="J98">
        <v>1</v>
      </c>
      <c r="K98" s="2">
        <v>2446</v>
      </c>
      <c r="L98" s="3">
        <v>0.1</v>
      </c>
      <c r="M98" t="s">
        <v>24</v>
      </c>
      <c r="N98" t="s">
        <v>25</v>
      </c>
      <c r="O98" t="s">
        <v>72</v>
      </c>
      <c r="P98" s="4">
        <f>sales[[#This Row],[Quantity]]*sales[[#This Row],[UnitPrice]]*(1-sales[[#This Row],[Discount]])</f>
        <v>2201.4</v>
      </c>
      <c r="Q98" t="str">
        <f>_xlfn.XLOOKUP(sales[[#This Row],[EmployeeID]], employees[EmployeeID], employees[FirstName]) &amp; " " &amp; _xlfn.XLOOKUP(sales[[#This Row],[EmployeeID]], employees[EmployeeID], employees[LastName])</f>
        <v>Grace Parker</v>
      </c>
      <c r="R98" t="str">
        <f>IF(sales[[#This Row],[Revenue]]&gt;2000, "High Value", IF(sales[[#This Row],[Revenue]]&gt;1000, "Mid Value", "Low Value"))</f>
        <v>High Value</v>
      </c>
    </row>
    <row r="99" spans="1:18" x14ac:dyDescent="0.3">
      <c r="A99" t="s">
        <v>193</v>
      </c>
      <c r="B99" s="1">
        <v>45986</v>
      </c>
      <c r="C99" t="s">
        <v>487</v>
      </c>
      <c r="D99" t="str">
        <f>TRIM(RIGHT(SUBSTITUTE(sales[[#This Row],[SKU]],"-",REPT(" ",100)),100))</f>
        <v>PHONE</v>
      </c>
      <c r="E99" t="str">
        <f>LEFT(sales[[#This Row],[SKU]], FIND("-",sales[[#This Row],[SKU]])-1)</f>
        <v>ACC</v>
      </c>
      <c r="F99" t="s">
        <v>186</v>
      </c>
      <c r="G99" t="s">
        <v>172</v>
      </c>
      <c r="H99" t="s">
        <v>173</v>
      </c>
      <c r="I99" t="s">
        <v>43</v>
      </c>
      <c r="J99">
        <v>1</v>
      </c>
      <c r="K99" s="2">
        <v>34</v>
      </c>
      <c r="L99" s="3">
        <v>0.15</v>
      </c>
      <c r="M99" t="s">
        <v>17</v>
      </c>
      <c r="N99" t="s">
        <v>47</v>
      </c>
      <c r="O99" t="s">
        <v>72</v>
      </c>
      <c r="P99" s="4">
        <f>sales[[#This Row],[Quantity]]*sales[[#This Row],[UnitPrice]]*(1-sales[[#This Row],[Discount]])</f>
        <v>28.9</v>
      </c>
      <c r="Q99" t="str">
        <f>_xlfn.XLOOKUP(sales[[#This Row],[EmployeeID]], employees[EmployeeID], employees[FirstName]) &amp; " " &amp; _xlfn.XLOOKUP(sales[[#This Row],[EmployeeID]], employees[EmployeeID], employees[LastName])</f>
        <v>James Quinn</v>
      </c>
      <c r="R99" t="str">
        <f>IF(sales[[#This Row],[Revenue]]&gt;2000, "High Value", IF(sales[[#This Row],[Revenue]]&gt;1000, "Mid Value", "Low Value"))</f>
        <v>Low Value</v>
      </c>
    </row>
    <row r="100" spans="1:18" x14ac:dyDescent="0.3">
      <c r="A100" t="s">
        <v>194</v>
      </c>
      <c r="B100" s="1">
        <v>45987</v>
      </c>
      <c r="C100" t="s">
        <v>502</v>
      </c>
      <c r="D100" t="str">
        <f>TRIM(RIGHT(SUBSTITUTE(sales[[#This Row],[SKU]],"-",REPT(" ",100)),100))</f>
        <v>L</v>
      </c>
      <c r="E100" t="str">
        <f>LEFT(sales[[#This Row],[SKU]], FIND("-",sales[[#This Row],[SKU]])-1)</f>
        <v>E</v>
      </c>
      <c r="F100" t="s">
        <v>186</v>
      </c>
      <c r="G100" t="s">
        <v>91</v>
      </c>
      <c r="H100" t="s">
        <v>92</v>
      </c>
      <c r="I100" t="s">
        <v>16</v>
      </c>
      <c r="J100">
        <v>1</v>
      </c>
      <c r="K100" s="2">
        <v>2367</v>
      </c>
      <c r="L100" s="3">
        <v>0.15</v>
      </c>
      <c r="M100" t="s">
        <v>51</v>
      </c>
      <c r="N100" t="s">
        <v>18</v>
      </c>
      <c r="O100" t="s">
        <v>72</v>
      </c>
      <c r="P100" s="4">
        <f>sales[[#This Row],[Quantity]]*sales[[#This Row],[UnitPrice]]*(1-sales[[#This Row],[Discount]])</f>
        <v>2011.95</v>
      </c>
      <c r="Q100" t="str">
        <f>_xlfn.XLOOKUP(sales[[#This Row],[EmployeeID]], employees[EmployeeID], employees[FirstName]) &amp; " " &amp; _xlfn.XLOOKUP(sales[[#This Row],[EmployeeID]], employees[EmployeeID], employees[LastName])</f>
        <v>James Quinn</v>
      </c>
      <c r="R100" t="str">
        <f>IF(sales[[#This Row],[Revenue]]&gt;2000, "High Value", IF(sales[[#This Row],[Revenue]]&gt;1000, "Mid Value", "Low Value"))</f>
        <v>High Value</v>
      </c>
    </row>
    <row r="101" spans="1:18" x14ac:dyDescent="0.3">
      <c r="A101" t="s">
        <v>195</v>
      </c>
      <c r="B101" s="1">
        <v>45987</v>
      </c>
      <c r="C101" t="s">
        <v>521</v>
      </c>
      <c r="D101" t="str">
        <f>TRIM(RIGHT(SUBSTITUTE(sales[[#This Row],[SKU]],"-",REPT(" ",100)),100))</f>
        <v>M</v>
      </c>
      <c r="E101" t="str">
        <f>LEFT(sales[[#This Row],[SKU]], FIND("-",sales[[#This Row],[SKU]])-1)</f>
        <v>E</v>
      </c>
      <c r="F101" t="s">
        <v>68</v>
      </c>
      <c r="G101" t="s">
        <v>95</v>
      </c>
      <c r="H101" t="s">
        <v>96</v>
      </c>
      <c r="I101" t="s">
        <v>16</v>
      </c>
      <c r="J101">
        <v>1</v>
      </c>
      <c r="K101" s="2">
        <v>1574</v>
      </c>
      <c r="L101" s="3">
        <v>0.1</v>
      </c>
      <c r="M101" t="s">
        <v>51</v>
      </c>
      <c r="N101" t="s">
        <v>18</v>
      </c>
      <c r="O101" t="s">
        <v>19</v>
      </c>
      <c r="P101" s="4">
        <f>sales[[#This Row],[Quantity]]*sales[[#This Row],[UnitPrice]]*(1-sales[[#This Row],[Discount]])</f>
        <v>1416.6000000000001</v>
      </c>
      <c r="Q101" t="str">
        <f>_xlfn.XLOOKUP(sales[[#This Row],[EmployeeID]], employees[EmployeeID], employees[FirstName]) &amp; " " &amp; _xlfn.XLOOKUP(sales[[#This Row],[EmployeeID]], employees[EmployeeID], employees[LastName])</f>
        <v>Grace Parker</v>
      </c>
      <c r="R101" t="str">
        <f>IF(sales[[#This Row],[Revenue]]&gt;2000, "High Value", IF(sales[[#This Row],[Revenue]]&gt;1000, "Mid Value", "Low Value"))</f>
        <v>Mid Value</v>
      </c>
    </row>
    <row r="102" spans="1:18" x14ac:dyDescent="0.3">
      <c r="A102" t="s">
        <v>196</v>
      </c>
      <c r="B102" s="1">
        <v>45987</v>
      </c>
      <c r="C102" t="s">
        <v>521</v>
      </c>
      <c r="D102" t="str">
        <f>TRIM(RIGHT(SUBSTITUTE(sales[[#This Row],[SKU]],"-",REPT(" ",100)),100))</f>
        <v>SIDE</v>
      </c>
      <c r="E102" t="str">
        <f>LEFT(sales[[#This Row],[SKU]], FIND("-",sales[[#This Row],[SKU]])-1)</f>
        <v>ACC</v>
      </c>
      <c r="F102" t="s">
        <v>68</v>
      </c>
      <c r="G102" t="s">
        <v>126</v>
      </c>
      <c r="H102" t="s">
        <v>127</v>
      </c>
      <c r="I102" t="s">
        <v>43</v>
      </c>
      <c r="J102">
        <v>1</v>
      </c>
      <c r="K102" s="2">
        <v>24</v>
      </c>
      <c r="L102" s="3">
        <v>0.15</v>
      </c>
      <c r="M102" t="s">
        <v>51</v>
      </c>
      <c r="N102" t="s">
        <v>18</v>
      </c>
      <c r="O102" t="s">
        <v>19</v>
      </c>
      <c r="P102" s="4">
        <f>sales[[#This Row],[Quantity]]*sales[[#This Row],[UnitPrice]]*(1-sales[[#This Row],[Discount]])</f>
        <v>20.399999999999999</v>
      </c>
      <c r="Q102" t="str">
        <f>_xlfn.XLOOKUP(sales[[#This Row],[EmployeeID]], employees[EmployeeID], employees[FirstName]) &amp; " " &amp; _xlfn.XLOOKUP(sales[[#This Row],[EmployeeID]], employees[EmployeeID], employees[LastName])</f>
        <v>Grace Parker</v>
      </c>
      <c r="R102" t="str">
        <f>IF(sales[[#This Row],[Revenue]]&gt;2000, "High Value", IF(sales[[#This Row],[Revenue]]&gt;1000, "Mid Value", "Low Value"))</f>
        <v>Low Value</v>
      </c>
    </row>
    <row r="103" spans="1:18" x14ac:dyDescent="0.3">
      <c r="A103" t="s">
        <v>197</v>
      </c>
      <c r="B103" s="1">
        <v>45989</v>
      </c>
      <c r="C103" t="s">
        <v>503</v>
      </c>
      <c r="D103" t="str">
        <f>TRIM(RIGHT(SUBSTITUTE(sales[[#This Row],[SKU]],"-",REPT(" ",100)),100))</f>
        <v>M</v>
      </c>
      <c r="E103" t="str">
        <f>LEFT(sales[[#This Row],[SKU]], FIND("-",sales[[#This Row],[SKU]])-1)</f>
        <v>E</v>
      </c>
      <c r="F103" t="s">
        <v>32</v>
      </c>
      <c r="G103" t="s">
        <v>64</v>
      </c>
      <c r="H103" t="s">
        <v>65</v>
      </c>
      <c r="I103" t="s">
        <v>16</v>
      </c>
      <c r="J103">
        <v>1</v>
      </c>
      <c r="K103" s="2">
        <v>2515</v>
      </c>
      <c r="L103" s="3">
        <v>0.15</v>
      </c>
      <c r="M103" t="s">
        <v>17</v>
      </c>
      <c r="N103" t="s">
        <v>35</v>
      </c>
      <c r="O103" t="s">
        <v>19</v>
      </c>
      <c r="P103" s="4">
        <f>sales[[#This Row],[Quantity]]*sales[[#This Row],[UnitPrice]]*(1-sales[[#This Row],[Discount]])</f>
        <v>2137.75</v>
      </c>
      <c r="Q103" t="str">
        <f>_xlfn.XLOOKUP(sales[[#This Row],[EmployeeID]], employees[EmployeeID], employees[FirstName]) &amp; " " &amp; _xlfn.XLOOKUP(sales[[#This Row],[EmployeeID]], employees[EmployeeID], employees[LastName])</f>
        <v>Layla Garcia</v>
      </c>
      <c r="R103" t="str">
        <f>IF(sales[[#This Row],[Revenue]]&gt;2000, "High Value", IF(sales[[#This Row],[Revenue]]&gt;1000, "Mid Value", "Low Value"))</f>
        <v>High Value</v>
      </c>
    </row>
    <row r="104" spans="1:18" x14ac:dyDescent="0.3">
      <c r="A104" t="s">
        <v>198</v>
      </c>
      <c r="B104" s="1">
        <v>45994</v>
      </c>
      <c r="C104" t="s">
        <v>508</v>
      </c>
      <c r="D104" t="str">
        <f>TRIM(RIGHT(SUBSTITUTE(sales[[#This Row],[SKU]],"-",REPT(" ",100)),100))</f>
        <v>M</v>
      </c>
      <c r="E104" t="str">
        <f>LEFT(sales[[#This Row],[SKU]], FIND("-",sales[[#This Row],[SKU]])-1)</f>
        <v>E</v>
      </c>
      <c r="F104" t="s">
        <v>175</v>
      </c>
      <c r="G104" t="s">
        <v>22</v>
      </c>
      <c r="H104" t="s">
        <v>23</v>
      </c>
      <c r="I104" t="s">
        <v>16</v>
      </c>
      <c r="J104">
        <v>1</v>
      </c>
      <c r="K104" s="2">
        <v>2282</v>
      </c>
      <c r="L104" s="3">
        <v>0.15</v>
      </c>
      <c r="M104" t="s">
        <v>17</v>
      </c>
      <c r="N104" t="s">
        <v>25</v>
      </c>
      <c r="O104" t="s">
        <v>19</v>
      </c>
      <c r="P104" s="4">
        <f>sales[[#This Row],[Quantity]]*sales[[#This Row],[UnitPrice]]*(1-sales[[#This Row],[Discount]])</f>
        <v>1939.7</v>
      </c>
      <c r="Q104" t="str">
        <f>_xlfn.XLOOKUP(sales[[#This Row],[EmployeeID]], employees[EmployeeID], employees[FirstName]) &amp; " " &amp; _xlfn.XLOOKUP(sales[[#This Row],[EmployeeID]], employees[EmployeeID], employees[LastName])</f>
        <v>Liam King</v>
      </c>
      <c r="R104" t="str">
        <f>IF(sales[[#This Row],[Revenue]]&gt;2000, "High Value", IF(sales[[#This Row],[Revenue]]&gt;1000, "Mid Value", "Low Value"))</f>
        <v>Mid Value</v>
      </c>
    </row>
    <row r="105" spans="1:18" x14ac:dyDescent="0.3">
      <c r="A105" t="s">
        <v>199</v>
      </c>
      <c r="B105" s="1">
        <v>45996</v>
      </c>
      <c r="C105" t="s">
        <v>522</v>
      </c>
      <c r="D105" t="str">
        <f>TRIM(RIGHT(SUBSTITUTE(sales[[#This Row],[SKU]],"-",REPT(" ",100)),100))</f>
        <v>L</v>
      </c>
      <c r="E105" t="str">
        <f>LEFT(sales[[#This Row],[SKU]], FIND("-",sales[[#This Row],[SKU]])-1)</f>
        <v>E</v>
      </c>
      <c r="F105" t="s">
        <v>13</v>
      </c>
      <c r="G105" t="s">
        <v>110</v>
      </c>
      <c r="H105" t="s">
        <v>111</v>
      </c>
      <c r="I105" t="s">
        <v>16</v>
      </c>
      <c r="J105">
        <v>1</v>
      </c>
      <c r="K105" s="2">
        <v>2633</v>
      </c>
      <c r="L105" s="3">
        <v>0.1</v>
      </c>
      <c r="M105" t="s">
        <v>17</v>
      </c>
      <c r="N105" t="s">
        <v>47</v>
      </c>
      <c r="O105" t="s">
        <v>19</v>
      </c>
      <c r="P105" s="4">
        <f>sales[[#This Row],[Quantity]]*sales[[#This Row],[UnitPrice]]*(1-sales[[#This Row],[Discount]])</f>
        <v>2369.7000000000003</v>
      </c>
      <c r="Q105" t="str">
        <f>_xlfn.XLOOKUP(sales[[#This Row],[EmployeeID]], employees[EmployeeID], employees[FirstName]) &amp; " " &amp; _xlfn.XLOOKUP(sales[[#This Row],[EmployeeID]], employees[EmployeeID], employees[LastName])</f>
        <v>Emily Underwood</v>
      </c>
      <c r="R105" t="str">
        <f>IF(sales[[#This Row],[Revenue]]&gt;2000, "High Value", IF(sales[[#This Row],[Revenue]]&gt;1000, "Mid Value", "Low Value"))</f>
        <v>High Value</v>
      </c>
    </row>
    <row r="106" spans="1:18" x14ac:dyDescent="0.3">
      <c r="A106" t="s">
        <v>200</v>
      </c>
      <c r="B106" s="1">
        <v>45996</v>
      </c>
      <c r="C106" t="s">
        <v>522</v>
      </c>
      <c r="D106" t="str">
        <f>TRIM(RIGHT(SUBSTITUTE(sales[[#This Row],[SKU]],"-",REPT(" ",100)),100))</f>
        <v>PANNIER</v>
      </c>
      <c r="E106" t="str">
        <f>LEFT(sales[[#This Row],[SKU]], FIND("-",sales[[#This Row],[SKU]])-1)</f>
        <v>ACC</v>
      </c>
      <c r="F106" t="s">
        <v>13</v>
      </c>
      <c r="G106" t="s">
        <v>41</v>
      </c>
      <c r="H106" t="s">
        <v>42</v>
      </c>
      <c r="I106" t="s">
        <v>43</v>
      </c>
      <c r="J106">
        <v>1</v>
      </c>
      <c r="K106" s="2">
        <v>89</v>
      </c>
      <c r="L106" s="3">
        <v>0.15</v>
      </c>
      <c r="M106" t="s">
        <v>17</v>
      </c>
      <c r="N106" t="s">
        <v>47</v>
      </c>
      <c r="O106" t="s">
        <v>19</v>
      </c>
      <c r="P106" s="4">
        <f>sales[[#This Row],[Quantity]]*sales[[#This Row],[UnitPrice]]*(1-sales[[#This Row],[Discount]])</f>
        <v>75.649999999999991</v>
      </c>
      <c r="Q106" t="str">
        <f>_xlfn.XLOOKUP(sales[[#This Row],[EmployeeID]], employees[EmployeeID], employees[FirstName]) &amp; " " &amp; _xlfn.XLOOKUP(sales[[#This Row],[EmployeeID]], employees[EmployeeID], employees[LastName])</f>
        <v>Emily Underwood</v>
      </c>
      <c r="R106" t="str">
        <f>IF(sales[[#This Row],[Revenue]]&gt;2000, "High Value", IF(sales[[#This Row],[Revenue]]&gt;1000, "Mid Value", "Low Value"))</f>
        <v>Low Value</v>
      </c>
    </row>
    <row r="107" spans="1:18" x14ac:dyDescent="0.3">
      <c r="A107" t="s">
        <v>201</v>
      </c>
      <c r="B107" s="1">
        <v>45999</v>
      </c>
      <c r="C107" t="s">
        <v>523</v>
      </c>
      <c r="D107" t="str">
        <f>TRIM(RIGHT(SUBSTITUTE(sales[[#This Row],[SKU]],"-",REPT(" ",100)),100))</f>
        <v>L</v>
      </c>
      <c r="E107" t="str">
        <f>LEFT(sales[[#This Row],[SKU]], FIND("-",sales[[#This Row],[SKU]])-1)</f>
        <v>E</v>
      </c>
      <c r="F107" t="s">
        <v>74</v>
      </c>
      <c r="G107" t="s">
        <v>91</v>
      </c>
      <c r="H107" t="s">
        <v>92</v>
      </c>
      <c r="I107" t="s">
        <v>16</v>
      </c>
      <c r="J107">
        <v>1</v>
      </c>
      <c r="K107" s="2">
        <v>2457</v>
      </c>
      <c r="L107" s="3">
        <v>0.1</v>
      </c>
      <c r="M107" t="s">
        <v>24</v>
      </c>
      <c r="N107" t="s">
        <v>35</v>
      </c>
      <c r="O107" t="s">
        <v>30</v>
      </c>
      <c r="P107" s="4">
        <f>sales[[#This Row],[Quantity]]*sales[[#This Row],[UnitPrice]]*(1-sales[[#This Row],[Discount]])</f>
        <v>2211.3000000000002</v>
      </c>
      <c r="Q107" t="str">
        <f>_xlfn.XLOOKUP(sales[[#This Row],[EmployeeID]], employees[EmployeeID], employees[FirstName]) &amp; " " &amp; _xlfn.XLOOKUP(sales[[#This Row],[EmployeeID]], employees[EmployeeID], employees[LastName])</f>
        <v>Joseph Mitchell</v>
      </c>
      <c r="R107" t="str">
        <f>IF(sales[[#This Row],[Revenue]]&gt;2000, "High Value", IF(sales[[#This Row],[Revenue]]&gt;1000, "Mid Value", "Low Value"))</f>
        <v>High Value</v>
      </c>
    </row>
    <row r="108" spans="1:18" x14ac:dyDescent="0.3">
      <c r="A108" t="s">
        <v>202</v>
      </c>
      <c r="B108" s="1">
        <v>45999</v>
      </c>
      <c r="C108" t="s">
        <v>489</v>
      </c>
      <c r="D108" t="str">
        <f>TRIM(RIGHT(SUBSTITUTE(sales[[#This Row],[SKU]],"-",REPT(" ",100)),100))</f>
        <v>M</v>
      </c>
      <c r="E108" t="str">
        <f>LEFT(sales[[#This Row],[SKU]], FIND("-",sales[[#This Row],[SKU]])-1)</f>
        <v>E</v>
      </c>
      <c r="F108" t="s">
        <v>53</v>
      </c>
      <c r="G108" t="s">
        <v>75</v>
      </c>
      <c r="H108" t="s">
        <v>76</v>
      </c>
      <c r="I108" t="s">
        <v>16</v>
      </c>
      <c r="J108">
        <v>1</v>
      </c>
      <c r="K108" s="2">
        <v>2808</v>
      </c>
      <c r="L108" s="3">
        <v>0.15</v>
      </c>
      <c r="M108" t="s">
        <v>51</v>
      </c>
      <c r="N108" t="s">
        <v>47</v>
      </c>
      <c r="O108" t="s">
        <v>19</v>
      </c>
      <c r="P108" s="4">
        <f>sales[[#This Row],[Quantity]]*sales[[#This Row],[UnitPrice]]*(1-sales[[#This Row],[Discount]])</f>
        <v>2386.7999999999997</v>
      </c>
      <c r="Q108" t="str">
        <f>_xlfn.XLOOKUP(sales[[#This Row],[EmployeeID]], employees[EmployeeID], employees[FirstName]) &amp; " " &amp; _xlfn.XLOOKUP(sales[[#This Row],[EmployeeID]], employees[EmployeeID], employees[LastName])</f>
        <v>Jackson Lee</v>
      </c>
      <c r="R108" t="str">
        <f>IF(sales[[#This Row],[Revenue]]&gt;2000, "High Value", IF(sales[[#This Row],[Revenue]]&gt;1000, "Mid Value", "Low Value"))</f>
        <v>High Value</v>
      </c>
    </row>
    <row r="109" spans="1:18" x14ac:dyDescent="0.3">
      <c r="A109" t="s">
        <v>203</v>
      </c>
      <c r="B109" s="1">
        <v>45999</v>
      </c>
      <c r="C109" t="s">
        <v>489</v>
      </c>
      <c r="D109" t="str">
        <f>TRIM(RIGHT(SUBSTITUTE(sales[[#This Row],[SKU]],"-",REPT(" ",100)),100))</f>
        <v>PHONE</v>
      </c>
      <c r="E109" t="str">
        <f>LEFT(sales[[#This Row],[SKU]], FIND("-",sales[[#This Row],[SKU]])-1)</f>
        <v>ACC</v>
      </c>
      <c r="F109" t="s">
        <v>53</v>
      </c>
      <c r="G109" t="s">
        <v>172</v>
      </c>
      <c r="H109" t="s">
        <v>173</v>
      </c>
      <c r="I109" t="s">
        <v>43</v>
      </c>
      <c r="J109">
        <v>1</v>
      </c>
      <c r="K109" s="2">
        <v>34</v>
      </c>
      <c r="L109" s="3">
        <v>0.2</v>
      </c>
      <c r="M109" t="s">
        <v>51</v>
      </c>
      <c r="N109" t="s">
        <v>47</v>
      </c>
      <c r="O109" t="s">
        <v>19</v>
      </c>
      <c r="P109" s="4">
        <f>sales[[#This Row],[Quantity]]*sales[[#This Row],[UnitPrice]]*(1-sales[[#This Row],[Discount]])</f>
        <v>27.200000000000003</v>
      </c>
      <c r="Q109" t="str">
        <f>_xlfn.XLOOKUP(sales[[#This Row],[EmployeeID]], employees[EmployeeID], employees[FirstName]) &amp; " " &amp; _xlfn.XLOOKUP(sales[[#This Row],[EmployeeID]], employees[EmployeeID], employees[LastName])</f>
        <v>Jackson Lee</v>
      </c>
      <c r="R109" t="str">
        <f>IF(sales[[#This Row],[Revenue]]&gt;2000, "High Value", IF(sales[[#This Row],[Revenue]]&gt;1000, "Mid Value", "Low Value"))</f>
        <v>Low Value</v>
      </c>
    </row>
    <row r="110" spans="1:18" x14ac:dyDescent="0.3">
      <c r="A110" t="s">
        <v>204</v>
      </c>
      <c r="B110" s="1">
        <v>46001</v>
      </c>
      <c r="C110" t="s">
        <v>498</v>
      </c>
      <c r="D110" t="str">
        <f>TRIM(RIGHT(SUBSTITUTE(sales[[#This Row],[SKU]],"-",REPT(" ",100)),100))</f>
        <v>L</v>
      </c>
      <c r="E110" t="str">
        <f>LEFT(sales[[#This Row],[SKU]], FIND("-",sales[[#This Row],[SKU]])-1)</f>
        <v>E</v>
      </c>
      <c r="F110" t="s">
        <v>186</v>
      </c>
      <c r="G110" t="s">
        <v>33</v>
      </c>
      <c r="H110" t="s">
        <v>34</v>
      </c>
      <c r="I110" t="s">
        <v>16</v>
      </c>
      <c r="J110">
        <v>1</v>
      </c>
      <c r="K110" s="2">
        <v>2157</v>
      </c>
      <c r="L110" s="3">
        <v>0.1</v>
      </c>
      <c r="M110" t="s">
        <v>51</v>
      </c>
      <c r="N110" t="s">
        <v>47</v>
      </c>
      <c r="O110" t="s">
        <v>19</v>
      </c>
      <c r="P110" s="4">
        <f>sales[[#This Row],[Quantity]]*sales[[#This Row],[UnitPrice]]*(1-sales[[#This Row],[Discount]])</f>
        <v>1941.3</v>
      </c>
      <c r="Q110" t="str">
        <f>_xlfn.XLOOKUP(sales[[#This Row],[EmployeeID]], employees[EmployeeID], employees[FirstName]) &amp; " " &amp; _xlfn.XLOOKUP(sales[[#This Row],[EmployeeID]], employees[EmployeeID], employees[LastName])</f>
        <v>James Quinn</v>
      </c>
      <c r="R110" t="str">
        <f>IF(sales[[#This Row],[Revenue]]&gt;2000, "High Value", IF(sales[[#This Row],[Revenue]]&gt;1000, "Mid Value", "Low Value"))</f>
        <v>Mid Value</v>
      </c>
    </row>
    <row r="111" spans="1:18" x14ac:dyDescent="0.3">
      <c r="A111" t="s">
        <v>205</v>
      </c>
      <c r="B111" s="1">
        <v>46002</v>
      </c>
      <c r="C111" t="s">
        <v>521</v>
      </c>
      <c r="D111" t="str">
        <f>TRIM(RIGHT(SUBSTITUTE(sales[[#This Row],[SKU]],"-",REPT(" ",100)),100))</f>
        <v>L</v>
      </c>
      <c r="E111" t="str">
        <f>LEFT(sales[[#This Row],[SKU]], FIND("-",sales[[#This Row],[SKU]])-1)</f>
        <v>E</v>
      </c>
      <c r="F111" t="s">
        <v>124</v>
      </c>
      <c r="G111" t="s">
        <v>110</v>
      </c>
      <c r="H111" t="s">
        <v>111</v>
      </c>
      <c r="I111" t="s">
        <v>16</v>
      </c>
      <c r="J111">
        <v>1</v>
      </c>
      <c r="K111" s="2">
        <v>2531</v>
      </c>
      <c r="L111" s="3">
        <v>0.2</v>
      </c>
      <c r="M111" t="s">
        <v>51</v>
      </c>
      <c r="N111" t="s">
        <v>47</v>
      </c>
      <c r="O111" t="s">
        <v>19</v>
      </c>
      <c r="P111" s="4">
        <f>sales[[#This Row],[Quantity]]*sales[[#This Row],[UnitPrice]]*(1-sales[[#This Row],[Discount]])</f>
        <v>2024.8000000000002</v>
      </c>
      <c r="Q111" t="str">
        <f>_xlfn.XLOOKUP(sales[[#This Row],[EmployeeID]], employees[EmployeeID], employees[FirstName]) &amp; " " &amp; _xlfn.XLOOKUP(sales[[#This Row],[EmployeeID]], employees[EmployeeID], employees[LastName])</f>
        <v>Claire Flores</v>
      </c>
      <c r="R111" t="str">
        <f>IF(sales[[#This Row],[Revenue]]&gt;2000, "High Value", IF(sales[[#This Row],[Revenue]]&gt;1000, "Mid Value", "Low Value"))</f>
        <v>High Value</v>
      </c>
    </row>
    <row r="112" spans="1:18" x14ac:dyDescent="0.3">
      <c r="A112" t="s">
        <v>206</v>
      </c>
      <c r="B112" s="1">
        <v>46004</v>
      </c>
      <c r="C112" t="s">
        <v>515</v>
      </c>
      <c r="D112" t="str">
        <f>TRIM(RIGHT(SUBSTITUTE(sales[[#This Row],[SKU]],"-",REPT(" ",100)),100))</f>
        <v>L</v>
      </c>
      <c r="E112" t="str">
        <f>LEFT(sales[[#This Row],[SKU]], FIND("-",sales[[#This Row],[SKU]])-1)</f>
        <v>E</v>
      </c>
      <c r="F112" t="s">
        <v>78</v>
      </c>
      <c r="G112" t="s">
        <v>33</v>
      </c>
      <c r="H112" t="s">
        <v>34</v>
      </c>
      <c r="I112" t="s">
        <v>16</v>
      </c>
      <c r="J112">
        <v>1</v>
      </c>
      <c r="K112" s="2">
        <v>1959</v>
      </c>
      <c r="L112" s="3">
        <v>0.2</v>
      </c>
      <c r="M112" t="s">
        <v>51</v>
      </c>
      <c r="N112" t="s">
        <v>47</v>
      </c>
      <c r="O112" t="s">
        <v>19</v>
      </c>
      <c r="P112" s="4">
        <f>sales[[#This Row],[Quantity]]*sales[[#This Row],[UnitPrice]]*(1-sales[[#This Row],[Discount]])</f>
        <v>1567.2</v>
      </c>
      <c r="Q112" t="str">
        <f>_xlfn.XLOOKUP(sales[[#This Row],[EmployeeID]], employees[EmployeeID], employees[FirstName]) &amp; " " &amp; _xlfn.XLOOKUP(sales[[#This Row],[EmployeeID]], employees[EmployeeID], employees[LastName])</f>
        <v>Henry Baker</v>
      </c>
      <c r="R112" t="str">
        <f>IF(sales[[#This Row],[Revenue]]&gt;2000, "High Value", IF(sales[[#This Row],[Revenue]]&gt;1000, "Mid Value", "Low Value"))</f>
        <v>Mid Value</v>
      </c>
    </row>
    <row r="113" spans="1:18" x14ac:dyDescent="0.3">
      <c r="A113" t="s">
        <v>207</v>
      </c>
      <c r="B113" s="1">
        <v>46005</v>
      </c>
      <c r="C113" t="s">
        <v>501</v>
      </c>
      <c r="D113" t="str">
        <f>TRIM(RIGHT(SUBSTITUTE(sales[[#This Row],[SKU]],"-",REPT(" ",100)),100))</f>
        <v>M</v>
      </c>
      <c r="E113" t="str">
        <f>LEFT(sales[[#This Row],[SKU]], FIND("-",sales[[#This Row],[SKU]])-1)</f>
        <v>E</v>
      </c>
      <c r="F113" t="s">
        <v>120</v>
      </c>
      <c r="G113" t="s">
        <v>75</v>
      </c>
      <c r="H113" t="s">
        <v>76</v>
      </c>
      <c r="I113" t="s">
        <v>16</v>
      </c>
      <c r="J113">
        <v>1</v>
      </c>
      <c r="K113" s="2">
        <v>2870</v>
      </c>
      <c r="L113" s="3">
        <v>0.2</v>
      </c>
      <c r="M113" t="s">
        <v>17</v>
      </c>
      <c r="N113" t="s">
        <v>35</v>
      </c>
      <c r="O113" t="s">
        <v>30</v>
      </c>
      <c r="P113" s="4">
        <f>sales[[#This Row],[Quantity]]*sales[[#This Row],[UnitPrice]]*(1-sales[[#This Row],[Discount]])</f>
        <v>2296</v>
      </c>
      <c r="Q113" t="str">
        <f>_xlfn.XLOOKUP(sales[[#This Row],[EmployeeID]], employees[EmployeeID], employees[FirstName]) &amp; " " &amp; _xlfn.XLOOKUP(sales[[#This Row],[EmployeeID]], employees[EmployeeID], employees[LastName])</f>
        <v>Savannah Owens</v>
      </c>
      <c r="R113" t="str">
        <f>IF(sales[[#This Row],[Revenue]]&gt;2000, "High Value", IF(sales[[#This Row],[Revenue]]&gt;1000, "Mid Value", "Low Value"))</f>
        <v>High Value</v>
      </c>
    </row>
    <row r="114" spans="1:18" x14ac:dyDescent="0.3">
      <c r="A114" t="s">
        <v>208</v>
      </c>
      <c r="B114" s="1">
        <v>46005</v>
      </c>
      <c r="C114" t="s">
        <v>501</v>
      </c>
      <c r="D114" t="str">
        <f>TRIM(RIGHT(SUBSTITUTE(sales[[#This Row],[SKU]],"-",REPT(" ",100)),100))</f>
        <v>L</v>
      </c>
      <c r="E114" t="str">
        <f>LEFT(sales[[#This Row],[SKU]], FIND("-",sales[[#This Row],[SKU]])-1)</f>
        <v>E</v>
      </c>
      <c r="F114" t="s">
        <v>37</v>
      </c>
      <c r="G114" t="s">
        <v>33</v>
      </c>
      <c r="H114" t="s">
        <v>34</v>
      </c>
      <c r="I114" t="s">
        <v>16</v>
      </c>
      <c r="J114">
        <v>1</v>
      </c>
      <c r="K114" s="2">
        <v>2065</v>
      </c>
      <c r="L114" s="3">
        <v>0.1</v>
      </c>
      <c r="M114" t="s">
        <v>51</v>
      </c>
      <c r="N114" t="s">
        <v>25</v>
      </c>
      <c r="O114" t="s">
        <v>19</v>
      </c>
      <c r="P114" s="4">
        <f>sales[[#This Row],[Quantity]]*sales[[#This Row],[UnitPrice]]*(1-sales[[#This Row],[Discount]])</f>
        <v>1858.5</v>
      </c>
      <c r="Q114" t="str">
        <f>_xlfn.XLOOKUP(sales[[#This Row],[EmployeeID]], employees[EmployeeID], employees[FirstName]) &amp; " " &amp; _xlfn.XLOOKUP(sales[[#This Row],[EmployeeID]], employees[EmployeeID], employees[LastName])</f>
        <v>Riley Hayes</v>
      </c>
      <c r="R114" t="str">
        <f>IF(sales[[#This Row],[Revenue]]&gt;2000, "High Value", IF(sales[[#This Row],[Revenue]]&gt;1000, "Mid Value", "Low Value"))</f>
        <v>Mid Value</v>
      </c>
    </row>
    <row r="115" spans="1:18" x14ac:dyDescent="0.3">
      <c r="A115" t="s">
        <v>209</v>
      </c>
      <c r="B115" s="1">
        <v>46005</v>
      </c>
      <c r="C115" t="s">
        <v>501</v>
      </c>
      <c r="D115" t="str">
        <f>TRIM(RIGHT(SUBSTITUTE(sales[[#This Row],[SKU]],"-",REPT(" ",100)),100))</f>
        <v>BLK</v>
      </c>
      <c r="E115" t="str">
        <f>LEFT(sales[[#This Row],[SKU]], FIND("-",sales[[#This Row],[SKU]])-1)</f>
        <v>ACC</v>
      </c>
      <c r="F115" t="s">
        <v>120</v>
      </c>
      <c r="G115" t="s">
        <v>130</v>
      </c>
      <c r="H115" t="s">
        <v>131</v>
      </c>
      <c r="I115" t="s">
        <v>43</v>
      </c>
      <c r="J115">
        <v>1</v>
      </c>
      <c r="K115" s="2">
        <v>79</v>
      </c>
      <c r="L115" s="3">
        <v>0.15</v>
      </c>
      <c r="M115" t="s">
        <v>17</v>
      </c>
      <c r="N115" t="s">
        <v>35</v>
      </c>
      <c r="O115" t="s">
        <v>30</v>
      </c>
      <c r="P115" s="4">
        <f>sales[[#This Row],[Quantity]]*sales[[#This Row],[UnitPrice]]*(1-sales[[#This Row],[Discount]])</f>
        <v>67.149999999999991</v>
      </c>
      <c r="Q115" t="str">
        <f>_xlfn.XLOOKUP(sales[[#This Row],[EmployeeID]], employees[EmployeeID], employees[FirstName]) &amp; " " &amp; _xlfn.XLOOKUP(sales[[#This Row],[EmployeeID]], employees[EmployeeID], employees[LastName])</f>
        <v>Savannah Owens</v>
      </c>
      <c r="R115" t="str">
        <f>IF(sales[[#This Row],[Revenue]]&gt;2000, "High Value", IF(sales[[#This Row],[Revenue]]&gt;1000, "Mid Value", "Low Value"))</f>
        <v>Low Value</v>
      </c>
    </row>
    <row r="116" spans="1:18" x14ac:dyDescent="0.3">
      <c r="A116" t="s">
        <v>210</v>
      </c>
      <c r="B116" s="1">
        <v>46007</v>
      </c>
      <c r="C116" t="s">
        <v>519</v>
      </c>
      <c r="D116" t="str">
        <f>TRIM(RIGHT(SUBSTITUTE(sales[[#This Row],[SKU]],"-",REPT(" ",100)),100))</f>
        <v>S</v>
      </c>
      <c r="E116" t="str">
        <f>LEFT(sales[[#This Row],[SKU]], FIND("-",sales[[#This Row],[SKU]])-1)</f>
        <v>E</v>
      </c>
      <c r="F116" t="s">
        <v>118</v>
      </c>
      <c r="G116" t="s">
        <v>49</v>
      </c>
      <c r="H116" t="s">
        <v>50</v>
      </c>
      <c r="I116" t="s">
        <v>16</v>
      </c>
      <c r="J116">
        <v>1</v>
      </c>
      <c r="K116" s="2">
        <v>2330</v>
      </c>
      <c r="L116" s="3">
        <v>0.15</v>
      </c>
      <c r="M116" t="s">
        <v>51</v>
      </c>
      <c r="N116" t="s">
        <v>25</v>
      </c>
      <c r="O116" t="s">
        <v>19</v>
      </c>
      <c r="P116" s="4">
        <f>sales[[#This Row],[Quantity]]*sales[[#This Row],[UnitPrice]]*(1-sales[[#This Row],[Discount]])</f>
        <v>1980.5</v>
      </c>
      <c r="Q116" t="str">
        <f>_xlfn.XLOOKUP(sales[[#This Row],[EmployeeID]], employees[EmployeeID], employees[FirstName]) &amp; " " &amp; _xlfn.XLOOKUP(sales[[#This Row],[EmployeeID]], employees[EmployeeID], employees[LastName])</f>
        <v>Harper Carter</v>
      </c>
      <c r="R116" t="str">
        <f>IF(sales[[#This Row],[Revenue]]&gt;2000, "High Value", IF(sales[[#This Row],[Revenue]]&gt;1000, "Mid Value", "Low Value"))</f>
        <v>Mid Value</v>
      </c>
    </row>
    <row r="117" spans="1:18" x14ac:dyDescent="0.3">
      <c r="A117" t="s">
        <v>211</v>
      </c>
      <c r="B117" s="1">
        <v>46007</v>
      </c>
      <c r="C117" t="s">
        <v>524</v>
      </c>
      <c r="D117" t="str">
        <f>TRIM(RIGHT(SUBSTITUTE(sales[[#This Row],[SKU]],"-",REPT(" ",100)),100))</f>
        <v>S</v>
      </c>
      <c r="E117" t="str">
        <f>LEFT(sales[[#This Row],[SKU]], FIND("-",sales[[#This Row],[SKU]])-1)</f>
        <v>E</v>
      </c>
      <c r="F117" t="s">
        <v>74</v>
      </c>
      <c r="G117" t="s">
        <v>69</v>
      </c>
      <c r="H117" t="s">
        <v>70</v>
      </c>
      <c r="I117" t="s">
        <v>16</v>
      </c>
      <c r="J117">
        <v>1</v>
      </c>
      <c r="K117" s="2">
        <v>2345</v>
      </c>
      <c r="L117" s="3">
        <v>0.1</v>
      </c>
      <c r="M117" t="s">
        <v>17</v>
      </c>
      <c r="N117" t="s">
        <v>47</v>
      </c>
      <c r="O117" t="s">
        <v>19</v>
      </c>
      <c r="P117" s="4">
        <f>sales[[#This Row],[Quantity]]*sales[[#This Row],[UnitPrice]]*(1-sales[[#This Row],[Discount]])</f>
        <v>2110.5</v>
      </c>
      <c r="Q117" t="str">
        <f>_xlfn.XLOOKUP(sales[[#This Row],[EmployeeID]], employees[EmployeeID], employees[FirstName]) &amp; " " &amp; _xlfn.XLOOKUP(sales[[#This Row],[EmployeeID]], employees[EmployeeID], employees[LastName])</f>
        <v>Joseph Mitchell</v>
      </c>
      <c r="R117" t="str">
        <f>IF(sales[[#This Row],[Revenue]]&gt;2000, "High Value", IF(sales[[#This Row],[Revenue]]&gt;1000, "Mid Value", "Low Value"))</f>
        <v>High Value</v>
      </c>
    </row>
    <row r="118" spans="1:18" x14ac:dyDescent="0.3">
      <c r="A118" t="s">
        <v>212</v>
      </c>
      <c r="B118" s="1">
        <v>46007</v>
      </c>
      <c r="C118" t="s">
        <v>519</v>
      </c>
      <c r="D118" t="str">
        <f>TRIM(RIGHT(SUBSTITUTE(sales[[#This Row],[SKU]],"-",REPT(" ",100)),100))</f>
        <v>PHONE</v>
      </c>
      <c r="E118" t="str">
        <f>LEFT(sales[[#This Row],[SKU]], FIND("-",sales[[#This Row],[SKU]])-1)</f>
        <v>ACC</v>
      </c>
      <c r="F118" t="s">
        <v>118</v>
      </c>
      <c r="G118" t="s">
        <v>172</v>
      </c>
      <c r="H118" t="s">
        <v>173</v>
      </c>
      <c r="I118" t="s">
        <v>43</v>
      </c>
      <c r="J118">
        <v>2</v>
      </c>
      <c r="K118" s="2">
        <v>34</v>
      </c>
      <c r="L118" s="3">
        <v>0.2</v>
      </c>
      <c r="M118" t="s">
        <v>51</v>
      </c>
      <c r="N118" t="s">
        <v>25</v>
      </c>
      <c r="O118" t="s">
        <v>19</v>
      </c>
      <c r="P118" s="4">
        <f>sales[[#This Row],[Quantity]]*sales[[#This Row],[UnitPrice]]*(1-sales[[#This Row],[Discount]])</f>
        <v>54.400000000000006</v>
      </c>
      <c r="Q118" t="str">
        <f>_xlfn.XLOOKUP(sales[[#This Row],[EmployeeID]], employees[EmployeeID], employees[FirstName]) &amp; " " &amp; _xlfn.XLOOKUP(sales[[#This Row],[EmployeeID]], employees[EmployeeID], employees[LastName])</f>
        <v>Harper Carter</v>
      </c>
      <c r="R118" t="str">
        <f>IF(sales[[#This Row],[Revenue]]&gt;2000, "High Value", IF(sales[[#This Row],[Revenue]]&gt;1000, "Mid Value", "Low Value"))</f>
        <v>Low Value</v>
      </c>
    </row>
    <row r="119" spans="1:18" x14ac:dyDescent="0.3">
      <c r="A119" t="s">
        <v>213</v>
      </c>
      <c r="B119" s="1">
        <v>46007</v>
      </c>
      <c r="C119" t="s">
        <v>524</v>
      </c>
      <c r="D119" t="str">
        <f>TRIM(RIGHT(SUBSTITUTE(sales[[#This Row],[SKU]],"-",REPT(" ",100)),100))</f>
        <v>MINI</v>
      </c>
      <c r="E119" t="str">
        <f>LEFT(sales[[#This Row],[SKU]], FIND("-",sales[[#This Row],[SKU]])-1)</f>
        <v>ACC</v>
      </c>
      <c r="F119" t="s">
        <v>74</v>
      </c>
      <c r="G119" t="s">
        <v>57</v>
      </c>
      <c r="H119" t="s">
        <v>58</v>
      </c>
      <c r="I119" t="s">
        <v>43</v>
      </c>
      <c r="J119">
        <v>1</v>
      </c>
      <c r="K119" s="2">
        <v>27</v>
      </c>
      <c r="L119" s="3">
        <v>0.15</v>
      </c>
      <c r="M119" t="s">
        <v>17</v>
      </c>
      <c r="N119" t="s">
        <v>47</v>
      </c>
      <c r="O119" t="s">
        <v>19</v>
      </c>
      <c r="P119" s="4">
        <f>sales[[#This Row],[Quantity]]*sales[[#This Row],[UnitPrice]]*(1-sales[[#This Row],[Discount]])</f>
        <v>22.95</v>
      </c>
      <c r="Q119" t="str">
        <f>_xlfn.XLOOKUP(sales[[#This Row],[EmployeeID]], employees[EmployeeID], employees[FirstName]) &amp; " " &amp; _xlfn.XLOOKUP(sales[[#This Row],[EmployeeID]], employees[EmployeeID], employees[LastName])</f>
        <v>Joseph Mitchell</v>
      </c>
      <c r="R119" t="str">
        <f>IF(sales[[#This Row],[Revenue]]&gt;2000, "High Value", IF(sales[[#This Row],[Revenue]]&gt;1000, "Mid Value", "Low Value"))</f>
        <v>Low Value</v>
      </c>
    </row>
    <row r="120" spans="1:18" x14ac:dyDescent="0.3">
      <c r="A120" t="s">
        <v>214</v>
      </c>
      <c r="B120" s="1">
        <v>46009</v>
      </c>
      <c r="C120" t="s">
        <v>491</v>
      </c>
      <c r="D120" t="str">
        <f>TRIM(RIGHT(SUBSTITUTE(sales[[#This Row],[SKU]],"-",REPT(" ",100)),100))</f>
        <v>L</v>
      </c>
      <c r="E120" t="str">
        <f>LEFT(sales[[#This Row],[SKU]], FIND("-",sales[[#This Row],[SKU]])-1)</f>
        <v>E</v>
      </c>
      <c r="F120" t="s">
        <v>21</v>
      </c>
      <c r="G120" t="s">
        <v>84</v>
      </c>
      <c r="H120" t="s">
        <v>85</v>
      </c>
      <c r="I120" t="s">
        <v>16</v>
      </c>
      <c r="J120">
        <v>1</v>
      </c>
      <c r="K120" s="2">
        <v>2551</v>
      </c>
      <c r="L120" s="3">
        <v>0.1</v>
      </c>
      <c r="M120" t="s">
        <v>24</v>
      </c>
      <c r="N120" t="s">
        <v>47</v>
      </c>
      <c r="O120" t="s">
        <v>30</v>
      </c>
      <c r="P120" s="4">
        <f>sales[[#This Row],[Quantity]]*sales[[#This Row],[UnitPrice]]*(1-sales[[#This Row],[Discount]])</f>
        <v>2295.9</v>
      </c>
      <c r="Q120" t="str">
        <f>_xlfn.XLOOKUP(sales[[#This Row],[EmployeeID]], employees[EmployeeID], employees[FirstName]) &amp; " " &amp; _xlfn.XLOOKUP(sales[[#This Row],[EmployeeID]], employees[EmployeeID], employees[LastName])</f>
        <v>Leah Gray</v>
      </c>
      <c r="R120" t="str">
        <f>IF(sales[[#This Row],[Revenue]]&gt;2000, "High Value", IF(sales[[#This Row],[Revenue]]&gt;1000, "Mid Value", "Low Value"))</f>
        <v>High Value</v>
      </c>
    </row>
    <row r="121" spans="1:18" x14ac:dyDescent="0.3">
      <c r="A121" t="s">
        <v>215</v>
      </c>
      <c r="B121" s="1">
        <v>46010</v>
      </c>
      <c r="C121" t="s">
        <v>511</v>
      </c>
      <c r="D121" t="str">
        <f>TRIM(RIGHT(SUBSTITUTE(sales[[#This Row],[SKU]],"-",REPT(" ",100)),100))</f>
        <v>S</v>
      </c>
      <c r="E121" t="str">
        <f>LEFT(sales[[#This Row],[SKU]], FIND("-",sales[[#This Row],[SKU]])-1)</f>
        <v>E</v>
      </c>
      <c r="F121" t="s">
        <v>53</v>
      </c>
      <c r="G121" t="s">
        <v>38</v>
      </c>
      <c r="H121" t="s">
        <v>39</v>
      </c>
      <c r="I121" t="s">
        <v>16</v>
      </c>
      <c r="J121">
        <v>1</v>
      </c>
      <c r="K121" s="2">
        <v>1582</v>
      </c>
      <c r="L121" s="3">
        <v>0.1</v>
      </c>
      <c r="M121" t="s">
        <v>17</v>
      </c>
      <c r="N121" t="s">
        <v>25</v>
      </c>
      <c r="O121" t="s">
        <v>19</v>
      </c>
      <c r="P121" s="4">
        <f>sales[[#This Row],[Quantity]]*sales[[#This Row],[UnitPrice]]*(1-sales[[#This Row],[Discount]])</f>
        <v>1423.8</v>
      </c>
      <c r="Q121" t="str">
        <f>_xlfn.XLOOKUP(sales[[#This Row],[EmployeeID]], employees[EmployeeID], employees[FirstName]) &amp; " " &amp; _xlfn.XLOOKUP(sales[[#This Row],[EmployeeID]], employees[EmployeeID], employees[LastName])</f>
        <v>Jackson Lee</v>
      </c>
      <c r="R121" t="str">
        <f>IF(sales[[#This Row],[Revenue]]&gt;2000, "High Value", IF(sales[[#This Row],[Revenue]]&gt;1000, "Mid Value", "Low Value"))</f>
        <v>Mid Value</v>
      </c>
    </row>
    <row r="122" spans="1:18" x14ac:dyDescent="0.3">
      <c r="A122" t="s">
        <v>216</v>
      </c>
      <c r="B122" s="1">
        <v>46010</v>
      </c>
      <c r="C122" t="s">
        <v>511</v>
      </c>
      <c r="D122" t="str">
        <f>TRIM(RIGHT(SUBSTITUTE(sales[[#This Row],[SKU]],"-",REPT(" ",100)),100))</f>
        <v>REPAIR</v>
      </c>
      <c r="E122" t="str">
        <f>LEFT(sales[[#This Row],[SKU]], FIND("-",sales[[#This Row],[SKU]])-1)</f>
        <v>ACC</v>
      </c>
      <c r="F122" t="s">
        <v>53</v>
      </c>
      <c r="G122" t="s">
        <v>141</v>
      </c>
      <c r="H122" t="s">
        <v>142</v>
      </c>
      <c r="I122" t="s">
        <v>43</v>
      </c>
      <c r="J122">
        <v>1</v>
      </c>
      <c r="K122" s="2">
        <v>29</v>
      </c>
      <c r="L122" s="3">
        <v>0.15</v>
      </c>
      <c r="M122" t="s">
        <v>17</v>
      </c>
      <c r="N122" t="s">
        <v>25</v>
      </c>
      <c r="O122" t="s">
        <v>19</v>
      </c>
      <c r="P122" s="4">
        <f>sales[[#This Row],[Quantity]]*sales[[#This Row],[UnitPrice]]*(1-sales[[#This Row],[Discount]])</f>
        <v>24.65</v>
      </c>
      <c r="Q122" t="str">
        <f>_xlfn.XLOOKUP(sales[[#This Row],[EmployeeID]], employees[EmployeeID], employees[FirstName]) &amp; " " &amp; _xlfn.XLOOKUP(sales[[#This Row],[EmployeeID]], employees[EmployeeID], employees[LastName])</f>
        <v>Jackson Lee</v>
      </c>
      <c r="R122" t="str">
        <f>IF(sales[[#This Row],[Revenue]]&gt;2000, "High Value", IF(sales[[#This Row],[Revenue]]&gt;1000, "Mid Value", "Low Value"))</f>
        <v>Low Value</v>
      </c>
    </row>
    <row r="123" spans="1:18" x14ac:dyDescent="0.3">
      <c r="A123" t="s">
        <v>217</v>
      </c>
      <c r="B123" s="1">
        <v>46011</v>
      </c>
      <c r="C123" t="s">
        <v>511</v>
      </c>
      <c r="D123" t="str">
        <f>TRIM(RIGHT(SUBSTITUTE(sales[[#This Row],[SKU]],"-",REPT(" ",100)),100))</f>
        <v>L</v>
      </c>
      <c r="E123" t="str">
        <f>LEFT(sales[[#This Row],[SKU]], FIND("-",sales[[#This Row],[SKU]])-1)</f>
        <v>E</v>
      </c>
      <c r="F123" t="s">
        <v>74</v>
      </c>
      <c r="G123" t="s">
        <v>110</v>
      </c>
      <c r="H123" t="s">
        <v>111</v>
      </c>
      <c r="I123" t="s">
        <v>16</v>
      </c>
      <c r="J123">
        <v>1</v>
      </c>
      <c r="K123" s="2">
        <v>2656</v>
      </c>
      <c r="L123" s="3">
        <v>0.2</v>
      </c>
      <c r="M123" t="s">
        <v>51</v>
      </c>
      <c r="N123" t="s">
        <v>18</v>
      </c>
      <c r="O123" t="s">
        <v>19</v>
      </c>
      <c r="P123" s="4">
        <f>sales[[#This Row],[Quantity]]*sales[[#This Row],[UnitPrice]]*(1-sales[[#This Row],[Discount]])</f>
        <v>2124.8000000000002</v>
      </c>
      <c r="Q123" t="str">
        <f>_xlfn.XLOOKUP(sales[[#This Row],[EmployeeID]], employees[EmployeeID], employees[FirstName]) &amp; " " &amp; _xlfn.XLOOKUP(sales[[#This Row],[EmployeeID]], employees[EmployeeID], employees[LastName])</f>
        <v>Joseph Mitchell</v>
      </c>
      <c r="R123" t="str">
        <f>IF(sales[[#This Row],[Revenue]]&gt;2000, "High Value", IF(sales[[#This Row],[Revenue]]&gt;1000, "Mid Value", "Low Value"))</f>
        <v>High Value</v>
      </c>
    </row>
    <row r="124" spans="1:18" x14ac:dyDescent="0.3">
      <c r="A124" t="s">
        <v>218</v>
      </c>
      <c r="B124" s="1">
        <v>46012</v>
      </c>
      <c r="C124" t="s">
        <v>525</v>
      </c>
      <c r="D124" t="str">
        <f>TRIM(RIGHT(SUBSTITUTE(sales[[#This Row],[SKU]],"-",REPT(" ",100)),100))</f>
        <v>S</v>
      </c>
      <c r="E124" t="str">
        <f>LEFT(sales[[#This Row],[SKU]], FIND("-",sales[[#This Row],[SKU]])-1)</f>
        <v>E</v>
      </c>
      <c r="F124" t="s">
        <v>151</v>
      </c>
      <c r="G124" t="s">
        <v>69</v>
      </c>
      <c r="H124" t="s">
        <v>70</v>
      </c>
      <c r="I124" t="s">
        <v>16</v>
      </c>
      <c r="J124">
        <v>1</v>
      </c>
      <c r="K124" s="2">
        <v>2500</v>
      </c>
      <c r="L124" s="3">
        <v>0.1</v>
      </c>
      <c r="M124" t="s">
        <v>24</v>
      </c>
      <c r="N124" t="s">
        <v>35</v>
      </c>
      <c r="O124" t="s">
        <v>30</v>
      </c>
      <c r="P124" s="4">
        <f>sales[[#This Row],[Quantity]]*sales[[#This Row],[UnitPrice]]*(1-sales[[#This Row],[Discount]])</f>
        <v>2250</v>
      </c>
      <c r="Q124" t="str">
        <f>_xlfn.XLOOKUP(sales[[#This Row],[EmployeeID]], employees[EmployeeID], employees[FirstName]) &amp; " " &amp; _xlfn.XLOOKUP(sales[[#This Row],[EmployeeID]], employees[EmployeeID], employees[LastName])</f>
        <v>Benjamin Keller</v>
      </c>
      <c r="R124" t="str">
        <f>IF(sales[[#This Row],[Revenue]]&gt;2000, "High Value", IF(sales[[#This Row],[Revenue]]&gt;1000, "Mid Value", "Low Value"))</f>
        <v>High Value</v>
      </c>
    </row>
    <row r="125" spans="1:18" x14ac:dyDescent="0.3">
      <c r="A125" t="s">
        <v>219</v>
      </c>
      <c r="B125" s="1">
        <v>46012</v>
      </c>
      <c r="C125" t="s">
        <v>525</v>
      </c>
      <c r="D125" t="str">
        <f>TRIM(RIGHT(SUBSTITUTE(sales[[#This Row],[SKU]],"-",REPT(" ",100)),100))</f>
        <v>WHT</v>
      </c>
      <c r="E125" t="str">
        <f>LEFT(sales[[#This Row],[SKU]], FIND("-",sales[[#This Row],[SKU]])-1)</f>
        <v>ACC</v>
      </c>
      <c r="F125" t="s">
        <v>151</v>
      </c>
      <c r="G125" t="s">
        <v>115</v>
      </c>
      <c r="H125" t="s">
        <v>116</v>
      </c>
      <c r="I125" t="s">
        <v>43</v>
      </c>
      <c r="J125">
        <v>1</v>
      </c>
      <c r="K125" s="2">
        <v>79</v>
      </c>
      <c r="L125" s="3">
        <v>0.15</v>
      </c>
      <c r="M125" t="s">
        <v>24</v>
      </c>
      <c r="N125" t="s">
        <v>35</v>
      </c>
      <c r="O125" t="s">
        <v>30</v>
      </c>
      <c r="P125" s="4">
        <f>sales[[#This Row],[Quantity]]*sales[[#This Row],[UnitPrice]]*(1-sales[[#This Row],[Discount]])</f>
        <v>67.149999999999991</v>
      </c>
      <c r="Q125" t="str">
        <f>_xlfn.XLOOKUP(sales[[#This Row],[EmployeeID]], employees[EmployeeID], employees[FirstName]) &amp; " " &amp; _xlfn.XLOOKUP(sales[[#This Row],[EmployeeID]], employees[EmployeeID], employees[LastName])</f>
        <v>Benjamin Keller</v>
      </c>
      <c r="R125" t="str">
        <f>IF(sales[[#This Row],[Revenue]]&gt;2000, "High Value", IF(sales[[#This Row],[Revenue]]&gt;1000, "Mid Value", "Low Value"))</f>
        <v>Low Value</v>
      </c>
    </row>
    <row r="126" spans="1:18" x14ac:dyDescent="0.3">
      <c r="A126" t="s">
        <v>220</v>
      </c>
      <c r="B126" s="1">
        <v>46019</v>
      </c>
      <c r="C126" t="s">
        <v>511</v>
      </c>
      <c r="D126" t="str">
        <f>TRIM(RIGHT(SUBSTITUTE(sales[[#This Row],[SKU]],"-",REPT(" ",100)),100))</f>
        <v>M</v>
      </c>
      <c r="E126" t="str">
        <f>LEFT(sales[[#This Row],[SKU]], FIND("-",sales[[#This Row],[SKU]])-1)</f>
        <v>E</v>
      </c>
      <c r="F126" t="s">
        <v>13</v>
      </c>
      <c r="G126" t="s">
        <v>64</v>
      </c>
      <c r="H126" t="s">
        <v>65</v>
      </c>
      <c r="I126" t="s">
        <v>16</v>
      </c>
      <c r="J126">
        <v>1</v>
      </c>
      <c r="K126" s="2">
        <v>2713</v>
      </c>
      <c r="L126" s="3">
        <v>0.1</v>
      </c>
      <c r="M126" t="s">
        <v>51</v>
      </c>
      <c r="N126" t="s">
        <v>25</v>
      </c>
      <c r="O126" t="s">
        <v>19</v>
      </c>
      <c r="P126" s="4">
        <f>sales[[#This Row],[Quantity]]*sales[[#This Row],[UnitPrice]]*(1-sales[[#This Row],[Discount]])</f>
        <v>2441.7000000000003</v>
      </c>
      <c r="Q126" t="str">
        <f>_xlfn.XLOOKUP(sales[[#This Row],[EmployeeID]], employees[EmployeeID], employees[FirstName]) &amp; " " &amp; _xlfn.XLOOKUP(sales[[#This Row],[EmployeeID]], employees[EmployeeID], employees[LastName])</f>
        <v>Emily Underwood</v>
      </c>
      <c r="R126" t="str">
        <f>IF(sales[[#This Row],[Revenue]]&gt;2000, "High Value", IF(sales[[#This Row],[Revenue]]&gt;1000, "Mid Value", "Low Value"))</f>
        <v>High Value</v>
      </c>
    </row>
    <row r="127" spans="1:18" x14ac:dyDescent="0.3">
      <c r="A127" t="s">
        <v>221</v>
      </c>
      <c r="B127" s="1">
        <v>46020</v>
      </c>
      <c r="C127" t="s">
        <v>526</v>
      </c>
      <c r="D127" t="str">
        <f>TRIM(RIGHT(SUBSTITUTE(sales[[#This Row],[SKU]],"-",REPT(" ",100)),100))</f>
        <v>S</v>
      </c>
      <c r="E127" t="str">
        <f>LEFT(sales[[#This Row],[SKU]], FIND("-",sales[[#This Row],[SKU]])-1)</f>
        <v>E</v>
      </c>
      <c r="F127" t="s">
        <v>83</v>
      </c>
      <c r="G127" t="s">
        <v>49</v>
      </c>
      <c r="H127" t="s">
        <v>50</v>
      </c>
      <c r="I127" t="s">
        <v>16</v>
      </c>
      <c r="J127">
        <v>1</v>
      </c>
      <c r="K127" s="2">
        <v>2501</v>
      </c>
      <c r="L127" s="3">
        <v>0</v>
      </c>
      <c r="M127" t="s">
        <v>51</v>
      </c>
      <c r="N127" t="s">
        <v>35</v>
      </c>
      <c r="O127" t="s">
        <v>30</v>
      </c>
      <c r="P127" s="4">
        <f>sales[[#This Row],[Quantity]]*sales[[#This Row],[UnitPrice]]*(1-sales[[#This Row],[Discount]])</f>
        <v>2501</v>
      </c>
      <c r="Q127" t="str">
        <f>_xlfn.XLOOKUP(sales[[#This Row],[EmployeeID]], employees[EmployeeID], employees[FirstName]) &amp; " " &amp; _xlfn.XLOOKUP(sales[[#This Row],[EmployeeID]], employees[EmployeeID], employees[LastName])</f>
        <v>Amelia Reed</v>
      </c>
      <c r="R127" t="str">
        <f>IF(sales[[#This Row],[Revenue]]&gt;2000, "High Value", IF(sales[[#This Row],[Revenue]]&gt;1000, "Mid Value", "Low Value"))</f>
        <v>High Value</v>
      </c>
    </row>
    <row r="128" spans="1:18" x14ac:dyDescent="0.3">
      <c r="A128" t="s">
        <v>222</v>
      </c>
      <c r="B128" s="1">
        <v>46025</v>
      </c>
      <c r="C128" t="s">
        <v>486</v>
      </c>
      <c r="D128" t="str">
        <f>TRIM(RIGHT(SUBSTITUTE(sales[[#This Row],[SKU]],"-",REPT(" ",100)),100))</f>
        <v>S</v>
      </c>
      <c r="E128" t="str">
        <f>LEFT(sales[[#This Row],[SKU]], FIND("-",sales[[#This Row],[SKU]])-1)</f>
        <v>E</v>
      </c>
      <c r="F128" t="s">
        <v>118</v>
      </c>
      <c r="G128" t="s">
        <v>54</v>
      </c>
      <c r="H128" t="s">
        <v>55</v>
      </c>
      <c r="I128" t="s">
        <v>16</v>
      </c>
      <c r="J128">
        <v>1</v>
      </c>
      <c r="K128" s="2">
        <v>2445</v>
      </c>
      <c r="L128" s="3">
        <v>0.1</v>
      </c>
      <c r="M128" t="s">
        <v>17</v>
      </c>
      <c r="N128" t="s">
        <v>25</v>
      </c>
      <c r="O128" t="s">
        <v>19</v>
      </c>
      <c r="P128" s="4">
        <f>sales[[#This Row],[Quantity]]*sales[[#This Row],[UnitPrice]]*(1-sales[[#This Row],[Discount]])</f>
        <v>2200.5</v>
      </c>
      <c r="Q128" t="str">
        <f>_xlfn.XLOOKUP(sales[[#This Row],[EmployeeID]], employees[EmployeeID], employees[FirstName]) &amp; " " &amp; _xlfn.XLOOKUP(sales[[#This Row],[EmployeeID]], employees[EmployeeID], employees[LastName])</f>
        <v>Harper Carter</v>
      </c>
      <c r="R128" t="str">
        <f>IF(sales[[#This Row],[Revenue]]&gt;2000, "High Value", IF(sales[[#This Row],[Revenue]]&gt;1000, "Mid Value", "Low Value"))</f>
        <v>High Value</v>
      </c>
    </row>
    <row r="129" spans="1:18" x14ac:dyDescent="0.3">
      <c r="A129" t="s">
        <v>223</v>
      </c>
      <c r="B129" s="1">
        <v>46025</v>
      </c>
      <c r="C129" t="s">
        <v>486</v>
      </c>
      <c r="D129" t="str">
        <f>TRIM(RIGHT(SUBSTITUTE(sales[[#This Row],[SKU]],"-",REPT(" ",100)),100))</f>
        <v>REPAIR</v>
      </c>
      <c r="E129" t="str">
        <f>LEFT(sales[[#This Row],[SKU]], FIND("-",sales[[#This Row],[SKU]])-1)</f>
        <v>ACC</v>
      </c>
      <c r="F129" t="s">
        <v>118</v>
      </c>
      <c r="G129" t="s">
        <v>141</v>
      </c>
      <c r="H129" t="s">
        <v>142</v>
      </c>
      <c r="I129" t="s">
        <v>43</v>
      </c>
      <c r="J129">
        <v>1</v>
      </c>
      <c r="K129" s="2">
        <v>29</v>
      </c>
      <c r="L129" s="3">
        <v>0.15</v>
      </c>
      <c r="M129" t="s">
        <v>17</v>
      </c>
      <c r="N129" t="s">
        <v>25</v>
      </c>
      <c r="O129" t="s">
        <v>19</v>
      </c>
      <c r="P129" s="4">
        <f>sales[[#This Row],[Quantity]]*sales[[#This Row],[UnitPrice]]*(1-sales[[#This Row],[Discount]])</f>
        <v>24.65</v>
      </c>
      <c r="Q129" t="str">
        <f>_xlfn.XLOOKUP(sales[[#This Row],[EmployeeID]], employees[EmployeeID], employees[FirstName]) &amp; " " &amp; _xlfn.XLOOKUP(sales[[#This Row],[EmployeeID]], employees[EmployeeID], employees[LastName])</f>
        <v>Harper Carter</v>
      </c>
      <c r="R129" t="str">
        <f>IF(sales[[#This Row],[Revenue]]&gt;2000, "High Value", IF(sales[[#This Row],[Revenue]]&gt;1000, "Mid Value", "Low Value"))</f>
        <v>Low Value</v>
      </c>
    </row>
    <row r="130" spans="1:18" x14ac:dyDescent="0.3">
      <c r="A130" t="s">
        <v>224</v>
      </c>
      <c r="B130" s="1">
        <v>46026</v>
      </c>
      <c r="C130" t="s">
        <v>518</v>
      </c>
      <c r="D130" t="str">
        <f>TRIM(RIGHT(SUBSTITUTE(sales[[#This Row],[SKU]],"-",REPT(" ",100)),100))</f>
        <v>L</v>
      </c>
      <c r="E130" t="str">
        <f>LEFT(sales[[#This Row],[SKU]], FIND("-",sales[[#This Row],[SKU]])-1)</f>
        <v>E</v>
      </c>
      <c r="F130" t="s">
        <v>175</v>
      </c>
      <c r="G130" t="s">
        <v>84</v>
      </c>
      <c r="H130" t="s">
        <v>85</v>
      </c>
      <c r="I130" t="s">
        <v>16</v>
      </c>
      <c r="J130">
        <v>1</v>
      </c>
      <c r="K130" s="2">
        <v>2505</v>
      </c>
      <c r="L130" s="3">
        <v>0.15</v>
      </c>
      <c r="M130" t="s">
        <v>51</v>
      </c>
      <c r="N130" t="s">
        <v>47</v>
      </c>
      <c r="O130" t="s">
        <v>19</v>
      </c>
      <c r="P130" s="4">
        <f>sales[[#This Row],[Quantity]]*sales[[#This Row],[UnitPrice]]*(1-sales[[#This Row],[Discount]])</f>
        <v>2129.25</v>
      </c>
      <c r="Q130" t="str">
        <f>_xlfn.XLOOKUP(sales[[#This Row],[EmployeeID]], employees[EmployeeID], employees[FirstName]) &amp; " " &amp; _xlfn.XLOOKUP(sales[[#This Row],[EmployeeID]], employees[EmployeeID], employees[LastName])</f>
        <v>Liam King</v>
      </c>
      <c r="R130" t="str">
        <f>IF(sales[[#This Row],[Revenue]]&gt;2000, "High Value", IF(sales[[#This Row],[Revenue]]&gt;1000, "Mid Value", "Low Value"))</f>
        <v>High Value</v>
      </c>
    </row>
    <row r="131" spans="1:18" x14ac:dyDescent="0.3">
      <c r="A131" t="s">
        <v>225</v>
      </c>
      <c r="B131" s="1">
        <v>46026</v>
      </c>
      <c r="C131" t="s">
        <v>527</v>
      </c>
      <c r="D131" t="str">
        <f>TRIM(RIGHT(SUBSTITUTE(sales[[#This Row],[SKU]],"-",REPT(" ",100)),100))</f>
        <v>L</v>
      </c>
      <c r="E131" t="str">
        <f>LEFT(sales[[#This Row],[SKU]], FIND("-",sales[[#This Row],[SKU]])-1)</f>
        <v>E</v>
      </c>
      <c r="F131" t="s">
        <v>186</v>
      </c>
      <c r="G131" t="s">
        <v>91</v>
      </c>
      <c r="H131" t="s">
        <v>92</v>
      </c>
      <c r="I131" t="s">
        <v>16</v>
      </c>
      <c r="J131">
        <v>1</v>
      </c>
      <c r="K131" s="2">
        <v>2402</v>
      </c>
      <c r="L131" s="3">
        <v>0</v>
      </c>
      <c r="M131" t="s">
        <v>24</v>
      </c>
      <c r="N131" t="s">
        <v>25</v>
      </c>
      <c r="O131" t="s">
        <v>30</v>
      </c>
      <c r="P131" s="4">
        <f>sales[[#This Row],[Quantity]]*sales[[#This Row],[UnitPrice]]*(1-sales[[#This Row],[Discount]])</f>
        <v>2402</v>
      </c>
      <c r="Q131" t="str">
        <f>_xlfn.XLOOKUP(sales[[#This Row],[EmployeeID]], employees[EmployeeID], employees[FirstName]) &amp; " " &amp; _xlfn.XLOOKUP(sales[[#This Row],[EmployeeID]], employees[EmployeeID], employees[LastName])</f>
        <v>James Quinn</v>
      </c>
      <c r="R131" t="str">
        <f>IF(sales[[#This Row],[Revenue]]&gt;2000, "High Value", IF(sales[[#This Row],[Revenue]]&gt;1000, "Mid Value", "Low Value"))</f>
        <v>High Value</v>
      </c>
    </row>
    <row r="132" spans="1:18" x14ac:dyDescent="0.3">
      <c r="A132" t="s">
        <v>226</v>
      </c>
      <c r="B132" s="1">
        <v>46026</v>
      </c>
      <c r="C132" t="s">
        <v>528</v>
      </c>
      <c r="D132" t="str">
        <f>TRIM(RIGHT(SUBSTITUTE(sales[[#This Row],[SKU]],"-",REPT(" ",100)),100))</f>
        <v>M</v>
      </c>
      <c r="E132" t="str">
        <f>LEFT(sales[[#This Row],[SKU]], FIND("-",sales[[#This Row],[SKU]])-1)</f>
        <v>E</v>
      </c>
      <c r="F132" t="s">
        <v>74</v>
      </c>
      <c r="G132" t="s">
        <v>107</v>
      </c>
      <c r="H132" t="s">
        <v>108</v>
      </c>
      <c r="I132" t="s">
        <v>16</v>
      </c>
      <c r="J132">
        <v>1</v>
      </c>
      <c r="K132" s="2">
        <v>2420</v>
      </c>
      <c r="L132" s="3">
        <v>0.1</v>
      </c>
      <c r="M132" t="s">
        <v>24</v>
      </c>
      <c r="N132" t="s">
        <v>47</v>
      </c>
      <c r="O132" t="s">
        <v>30</v>
      </c>
      <c r="P132" s="4">
        <f>sales[[#This Row],[Quantity]]*sales[[#This Row],[UnitPrice]]*(1-sales[[#This Row],[Discount]])</f>
        <v>2178</v>
      </c>
      <c r="Q132" t="str">
        <f>_xlfn.XLOOKUP(sales[[#This Row],[EmployeeID]], employees[EmployeeID], employees[FirstName]) &amp; " " &amp; _xlfn.XLOOKUP(sales[[#This Row],[EmployeeID]], employees[EmployeeID], employees[LastName])</f>
        <v>Joseph Mitchell</v>
      </c>
      <c r="R132" t="str">
        <f>IF(sales[[#This Row],[Revenue]]&gt;2000, "High Value", IF(sales[[#This Row],[Revenue]]&gt;1000, "Mid Value", "Low Value"))</f>
        <v>High Value</v>
      </c>
    </row>
    <row r="133" spans="1:18" x14ac:dyDescent="0.3">
      <c r="A133" t="s">
        <v>227</v>
      </c>
      <c r="B133" s="1">
        <v>46026</v>
      </c>
      <c r="C133" t="s">
        <v>528</v>
      </c>
      <c r="D133" t="str">
        <f>TRIM(RIGHT(SUBSTITUTE(sales[[#This Row],[SKU]],"-",REPT(" ",100)),100))</f>
        <v>MINI</v>
      </c>
      <c r="E133" t="str">
        <f>LEFT(sales[[#This Row],[SKU]], FIND("-",sales[[#This Row],[SKU]])-1)</f>
        <v>ACC</v>
      </c>
      <c r="F133" t="s">
        <v>74</v>
      </c>
      <c r="G133" t="s">
        <v>57</v>
      </c>
      <c r="H133" t="s">
        <v>58</v>
      </c>
      <c r="I133" t="s">
        <v>43</v>
      </c>
      <c r="J133">
        <v>1</v>
      </c>
      <c r="K133" s="2">
        <v>27</v>
      </c>
      <c r="L133" s="3">
        <v>0.15</v>
      </c>
      <c r="M133" t="s">
        <v>24</v>
      </c>
      <c r="N133" t="s">
        <v>47</v>
      </c>
      <c r="O133" t="s">
        <v>30</v>
      </c>
      <c r="P133" s="4">
        <f>sales[[#This Row],[Quantity]]*sales[[#This Row],[UnitPrice]]*(1-sales[[#This Row],[Discount]])</f>
        <v>22.95</v>
      </c>
      <c r="Q133" t="str">
        <f>_xlfn.XLOOKUP(sales[[#This Row],[EmployeeID]], employees[EmployeeID], employees[FirstName]) &amp; " " &amp; _xlfn.XLOOKUP(sales[[#This Row],[EmployeeID]], employees[EmployeeID], employees[LastName])</f>
        <v>Joseph Mitchell</v>
      </c>
      <c r="R133" t="str">
        <f>IF(sales[[#This Row],[Revenue]]&gt;2000, "High Value", IF(sales[[#This Row],[Revenue]]&gt;1000, "Mid Value", "Low Value"))</f>
        <v>Low Value</v>
      </c>
    </row>
    <row r="134" spans="1:18" x14ac:dyDescent="0.3">
      <c r="A134" t="s">
        <v>228</v>
      </c>
      <c r="B134" s="1">
        <v>46028</v>
      </c>
      <c r="C134" t="s">
        <v>529</v>
      </c>
      <c r="D134" t="str">
        <f>TRIM(RIGHT(SUBSTITUTE(sales[[#This Row],[SKU]],"-",REPT(" ",100)),100))</f>
        <v>L</v>
      </c>
      <c r="E134" t="str">
        <f>LEFT(sales[[#This Row],[SKU]], FIND("-",sales[[#This Row],[SKU]])-1)</f>
        <v>E</v>
      </c>
      <c r="F134" t="s">
        <v>32</v>
      </c>
      <c r="G134" t="s">
        <v>33</v>
      </c>
      <c r="H134" t="s">
        <v>34</v>
      </c>
      <c r="I134" t="s">
        <v>16</v>
      </c>
      <c r="J134">
        <v>1</v>
      </c>
      <c r="K134" s="2">
        <v>2179</v>
      </c>
      <c r="L134" s="3">
        <v>0.1</v>
      </c>
      <c r="M134" t="s">
        <v>51</v>
      </c>
      <c r="N134" t="s">
        <v>47</v>
      </c>
      <c r="O134" t="s">
        <v>72</v>
      </c>
      <c r="P134" s="4">
        <f>sales[[#This Row],[Quantity]]*sales[[#This Row],[UnitPrice]]*(1-sales[[#This Row],[Discount]])</f>
        <v>1961.1000000000001</v>
      </c>
      <c r="Q134" t="str">
        <f>_xlfn.XLOOKUP(sales[[#This Row],[EmployeeID]], employees[EmployeeID], employees[FirstName]) &amp; " " &amp; _xlfn.XLOOKUP(sales[[#This Row],[EmployeeID]], employees[EmployeeID], employees[LastName])</f>
        <v>Layla Garcia</v>
      </c>
      <c r="R134" t="str">
        <f>IF(sales[[#This Row],[Revenue]]&gt;2000, "High Value", IF(sales[[#This Row],[Revenue]]&gt;1000, "Mid Value", "Low Value"))</f>
        <v>Mid Value</v>
      </c>
    </row>
    <row r="135" spans="1:18" x14ac:dyDescent="0.3">
      <c r="A135" t="s">
        <v>229</v>
      </c>
      <c r="B135" s="1">
        <v>46028</v>
      </c>
      <c r="C135" t="s">
        <v>529</v>
      </c>
      <c r="D135" t="str">
        <f>TRIM(RIGHT(SUBSTITUTE(sales[[#This Row],[SKU]],"-",REPT(" ",100)),100))</f>
        <v>PANNIER</v>
      </c>
      <c r="E135" t="str">
        <f>LEFT(sales[[#This Row],[SKU]], FIND("-",sales[[#This Row],[SKU]])-1)</f>
        <v>ACC</v>
      </c>
      <c r="F135" t="s">
        <v>32</v>
      </c>
      <c r="G135" t="s">
        <v>41</v>
      </c>
      <c r="H135" t="s">
        <v>42</v>
      </c>
      <c r="I135" t="s">
        <v>43</v>
      </c>
      <c r="J135">
        <v>2</v>
      </c>
      <c r="K135" s="2">
        <v>89</v>
      </c>
      <c r="L135" s="3">
        <v>0.15</v>
      </c>
      <c r="M135" t="s">
        <v>51</v>
      </c>
      <c r="N135" t="s">
        <v>47</v>
      </c>
      <c r="O135" t="s">
        <v>72</v>
      </c>
      <c r="P135" s="4">
        <f>sales[[#This Row],[Quantity]]*sales[[#This Row],[UnitPrice]]*(1-sales[[#This Row],[Discount]])</f>
        <v>151.29999999999998</v>
      </c>
      <c r="Q135" t="str">
        <f>_xlfn.XLOOKUP(sales[[#This Row],[EmployeeID]], employees[EmployeeID], employees[FirstName]) &amp; " " &amp; _xlfn.XLOOKUP(sales[[#This Row],[EmployeeID]], employees[EmployeeID], employees[LastName])</f>
        <v>Layla Garcia</v>
      </c>
      <c r="R135" t="str">
        <f>IF(sales[[#This Row],[Revenue]]&gt;2000, "High Value", IF(sales[[#This Row],[Revenue]]&gt;1000, "Mid Value", "Low Value"))</f>
        <v>Low Value</v>
      </c>
    </row>
    <row r="136" spans="1:18" x14ac:dyDescent="0.3">
      <c r="A136" t="s">
        <v>230</v>
      </c>
      <c r="B136" s="1">
        <v>46029</v>
      </c>
      <c r="C136" t="s">
        <v>516</v>
      </c>
      <c r="D136" t="str">
        <f>TRIM(RIGHT(SUBSTITUTE(sales[[#This Row],[SKU]],"-",REPT(" ",100)),100))</f>
        <v>L</v>
      </c>
      <c r="E136" t="str">
        <f>LEFT(sales[[#This Row],[SKU]], FIND("-",sales[[#This Row],[SKU]])-1)</f>
        <v>E</v>
      </c>
      <c r="F136" t="s">
        <v>74</v>
      </c>
      <c r="G136" t="s">
        <v>84</v>
      </c>
      <c r="H136" t="s">
        <v>85</v>
      </c>
      <c r="I136" t="s">
        <v>16</v>
      </c>
      <c r="J136">
        <v>1</v>
      </c>
      <c r="K136" s="2">
        <v>2683</v>
      </c>
      <c r="L136" s="3">
        <v>0.15</v>
      </c>
      <c r="M136" t="s">
        <v>51</v>
      </c>
      <c r="N136" t="s">
        <v>35</v>
      </c>
      <c r="O136" t="s">
        <v>19</v>
      </c>
      <c r="P136" s="4">
        <f>sales[[#This Row],[Quantity]]*sales[[#This Row],[UnitPrice]]*(1-sales[[#This Row],[Discount]])</f>
        <v>2280.5499999999997</v>
      </c>
      <c r="Q136" t="str">
        <f>_xlfn.XLOOKUP(sales[[#This Row],[EmployeeID]], employees[EmployeeID], employees[FirstName]) &amp; " " &amp; _xlfn.XLOOKUP(sales[[#This Row],[EmployeeID]], employees[EmployeeID], employees[LastName])</f>
        <v>Joseph Mitchell</v>
      </c>
      <c r="R136" t="str">
        <f>IF(sales[[#This Row],[Revenue]]&gt;2000, "High Value", IF(sales[[#This Row],[Revenue]]&gt;1000, "Mid Value", "Low Value"))</f>
        <v>High Value</v>
      </c>
    </row>
    <row r="137" spans="1:18" x14ac:dyDescent="0.3">
      <c r="A137" t="s">
        <v>231</v>
      </c>
      <c r="B137" s="1">
        <v>46029</v>
      </c>
      <c r="C137" t="s">
        <v>516</v>
      </c>
      <c r="D137" t="str">
        <f>TRIM(RIGHT(SUBSTITUTE(sales[[#This Row],[SKU]],"-",REPT(" ",100)),100))</f>
        <v>BOTTLE</v>
      </c>
      <c r="E137" t="str">
        <f>LEFT(sales[[#This Row],[SKU]], FIND("-",sales[[#This Row],[SKU]])-1)</f>
        <v>ACC</v>
      </c>
      <c r="F137" t="s">
        <v>74</v>
      </c>
      <c r="G137" t="s">
        <v>146</v>
      </c>
      <c r="H137" t="s">
        <v>147</v>
      </c>
      <c r="I137" t="s">
        <v>43</v>
      </c>
      <c r="J137">
        <v>1</v>
      </c>
      <c r="K137" s="2">
        <v>22</v>
      </c>
      <c r="L137" s="3">
        <v>0.2</v>
      </c>
      <c r="M137" t="s">
        <v>51</v>
      </c>
      <c r="N137" t="s">
        <v>35</v>
      </c>
      <c r="O137" t="s">
        <v>19</v>
      </c>
      <c r="P137" s="4">
        <f>sales[[#This Row],[Quantity]]*sales[[#This Row],[UnitPrice]]*(1-sales[[#This Row],[Discount]])</f>
        <v>17.600000000000001</v>
      </c>
      <c r="Q137" t="str">
        <f>_xlfn.XLOOKUP(sales[[#This Row],[EmployeeID]], employees[EmployeeID], employees[FirstName]) &amp; " " &amp; _xlfn.XLOOKUP(sales[[#This Row],[EmployeeID]], employees[EmployeeID], employees[LastName])</f>
        <v>Joseph Mitchell</v>
      </c>
      <c r="R137" t="str">
        <f>IF(sales[[#This Row],[Revenue]]&gt;2000, "High Value", IF(sales[[#This Row],[Revenue]]&gt;1000, "Mid Value", "Low Value"))</f>
        <v>Low Value</v>
      </c>
    </row>
    <row r="138" spans="1:18" x14ac:dyDescent="0.3">
      <c r="A138" t="s">
        <v>232</v>
      </c>
      <c r="B138" s="1">
        <v>46030</v>
      </c>
      <c r="C138" t="s">
        <v>488</v>
      </c>
      <c r="D138" t="str">
        <f>TRIM(RIGHT(SUBSTITUTE(sales[[#This Row],[SKU]],"-",REPT(" ",100)),100))</f>
        <v>S</v>
      </c>
      <c r="E138" t="str">
        <f>LEFT(sales[[#This Row],[SKU]], FIND("-",sales[[#This Row],[SKU]])-1)</f>
        <v>E</v>
      </c>
      <c r="F138" t="s">
        <v>83</v>
      </c>
      <c r="G138" t="s">
        <v>49</v>
      </c>
      <c r="H138" t="s">
        <v>50</v>
      </c>
      <c r="I138" t="s">
        <v>16</v>
      </c>
      <c r="J138">
        <v>1</v>
      </c>
      <c r="K138" s="2">
        <v>2289</v>
      </c>
      <c r="L138" s="3">
        <v>0.2</v>
      </c>
      <c r="M138" t="s">
        <v>51</v>
      </c>
      <c r="N138" t="s">
        <v>25</v>
      </c>
      <c r="O138" t="s">
        <v>19</v>
      </c>
      <c r="P138" s="4">
        <f>sales[[#This Row],[Quantity]]*sales[[#This Row],[UnitPrice]]*(1-sales[[#This Row],[Discount]])</f>
        <v>1831.2</v>
      </c>
      <c r="Q138" t="str">
        <f>_xlfn.XLOOKUP(sales[[#This Row],[EmployeeID]], employees[EmployeeID], employees[FirstName]) &amp; " " &amp; _xlfn.XLOOKUP(sales[[#This Row],[EmployeeID]], employees[EmployeeID], employees[LastName])</f>
        <v>Amelia Reed</v>
      </c>
      <c r="R138" t="str">
        <f>IF(sales[[#This Row],[Revenue]]&gt;2000, "High Value", IF(sales[[#This Row],[Revenue]]&gt;1000, "Mid Value", "Low Value"))</f>
        <v>Mid Value</v>
      </c>
    </row>
    <row r="139" spans="1:18" x14ac:dyDescent="0.3">
      <c r="A139" t="s">
        <v>233</v>
      </c>
      <c r="B139" s="1">
        <v>46030</v>
      </c>
      <c r="C139" t="s">
        <v>530</v>
      </c>
      <c r="D139" t="str">
        <f>TRIM(RIGHT(SUBSTITUTE(sales[[#This Row],[SKU]],"-",REPT(" ",100)),100))</f>
        <v>M</v>
      </c>
      <c r="E139" t="str">
        <f>LEFT(sales[[#This Row],[SKU]], FIND("-",sales[[#This Row],[SKU]])-1)</f>
        <v>E</v>
      </c>
      <c r="F139" t="s">
        <v>74</v>
      </c>
      <c r="G139" t="s">
        <v>95</v>
      </c>
      <c r="H139" t="s">
        <v>96</v>
      </c>
      <c r="I139" t="s">
        <v>16</v>
      </c>
      <c r="J139">
        <v>1</v>
      </c>
      <c r="K139" s="2">
        <v>1673</v>
      </c>
      <c r="L139" s="3">
        <v>0</v>
      </c>
      <c r="M139" t="s">
        <v>24</v>
      </c>
      <c r="N139" t="s">
        <v>25</v>
      </c>
      <c r="O139" t="s">
        <v>72</v>
      </c>
      <c r="P139" s="4">
        <f>sales[[#This Row],[Quantity]]*sales[[#This Row],[UnitPrice]]*(1-sales[[#This Row],[Discount]])</f>
        <v>1673</v>
      </c>
      <c r="Q139" t="str">
        <f>_xlfn.XLOOKUP(sales[[#This Row],[EmployeeID]], employees[EmployeeID], employees[FirstName]) &amp; " " &amp; _xlfn.XLOOKUP(sales[[#This Row],[EmployeeID]], employees[EmployeeID], employees[LastName])</f>
        <v>Joseph Mitchell</v>
      </c>
      <c r="R139" t="str">
        <f>IF(sales[[#This Row],[Revenue]]&gt;2000, "High Value", IF(sales[[#This Row],[Revenue]]&gt;1000, "Mid Value", "Low Value"))</f>
        <v>Mid Value</v>
      </c>
    </row>
    <row r="140" spans="1:18" x14ac:dyDescent="0.3">
      <c r="A140" t="s">
        <v>234</v>
      </c>
      <c r="B140" s="1">
        <v>46030</v>
      </c>
      <c r="C140" t="s">
        <v>494</v>
      </c>
      <c r="D140" t="str">
        <f>TRIM(RIGHT(SUBSTITUTE(sales[[#This Row],[SKU]],"-",REPT(" ",100)),100))</f>
        <v>STD</v>
      </c>
      <c r="E140" t="str">
        <f>LEFT(sales[[#This Row],[SKU]], FIND("-",sales[[#This Row],[SKU]])-1)</f>
        <v>ACC</v>
      </c>
      <c r="F140" t="s">
        <v>53</v>
      </c>
      <c r="G140" t="s">
        <v>88</v>
      </c>
      <c r="H140" t="s">
        <v>89</v>
      </c>
      <c r="I140" t="s">
        <v>43</v>
      </c>
      <c r="J140">
        <v>1</v>
      </c>
      <c r="K140" s="2">
        <v>49</v>
      </c>
      <c r="L140" s="3">
        <v>0.1</v>
      </c>
      <c r="M140" t="s">
        <v>51</v>
      </c>
      <c r="N140" t="s">
        <v>47</v>
      </c>
      <c r="O140" t="s">
        <v>19</v>
      </c>
      <c r="P140" s="4">
        <f>sales[[#This Row],[Quantity]]*sales[[#This Row],[UnitPrice]]*(1-sales[[#This Row],[Discount]])</f>
        <v>44.1</v>
      </c>
      <c r="Q140" t="str">
        <f>_xlfn.XLOOKUP(sales[[#This Row],[EmployeeID]], employees[EmployeeID], employees[FirstName]) &amp; " " &amp; _xlfn.XLOOKUP(sales[[#This Row],[EmployeeID]], employees[EmployeeID], employees[LastName])</f>
        <v>Jackson Lee</v>
      </c>
      <c r="R140" t="str">
        <f>IF(sales[[#This Row],[Revenue]]&gt;2000, "High Value", IF(sales[[#This Row],[Revenue]]&gt;1000, "Mid Value", "Low Value"))</f>
        <v>Low Value</v>
      </c>
    </row>
    <row r="141" spans="1:18" x14ac:dyDescent="0.3">
      <c r="A141" t="s">
        <v>235</v>
      </c>
      <c r="B141" s="1">
        <v>46034</v>
      </c>
      <c r="C141" t="s">
        <v>531</v>
      </c>
      <c r="D141" t="str">
        <f>TRIM(RIGHT(SUBSTITUTE(sales[[#This Row],[SKU]],"-",REPT(" ",100)),100))</f>
        <v>S</v>
      </c>
      <c r="E141" t="str">
        <f>LEFT(sales[[#This Row],[SKU]], FIND("-",sales[[#This Row],[SKU]])-1)</f>
        <v>E</v>
      </c>
      <c r="F141" t="s">
        <v>53</v>
      </c>
      <c r="G141" t="s">
        <v>38</v>
      </c>
      <c r="H141" t="s">
        <v>39</v>
      </c>
      <c r="I141" t="s">
        <v>16</v>
      </c>
      <c r="J141">
        <v>1</v>
      </c>
      <c r="K141" s="2">
        <v>1592</v>
      </c>
      <c r="L141" s="3">
        <v>0</v>
      </c>
      <c r="M141" t="s">
        <v>51</v>
      </c>
      <c r="N141" t="s">
        <v>35</v>
      </c>
      <c r="O141" t="s">
        <v>19</v>
      </c>
      <c r="P141" s="4">
        <f>sales[[#This Row],[Quantity]]*sales[[#This Row],[UnitPrice]]*(1-sales[[#This Row],[Discount]])</f>
        <v>1592</v>
      </c>
      <c r="Q141" t="str">
        <f>_xlfn.XLOOKUP(sales[[#This Row],[EmployeeID]], employees[EmployeeID], employees[FirstName]) &amp; " " &amp; _xlfn.XLOOKUP(sales[[#This Row],[EmployeeID]], employees[EmployeeID], employees[LastName])</f>
        <v>Jackson Lee</v>
      </c>
      <c r="R141" t="str">
        <f>IF(sales[[#This Row],[Revenue]]&gt;2000, "High Value", IF(sales[[#This Row],[Revenue]]&gt;1000, "Mid Value", "Low Value"))</f>
        <v>Mid Value</v>
      </c>
    </row>
    <row r="142" spans="1:18" x14ac:dyDescent="0.3">
      <c r="A142" t="s">
        <v>236</v>
      </c>
      <c r="B142" s="1">
        <v>46036</v>
      </c>
      <c r="C142" t="s">
        <v>491</v>
      </c>
      <c r="D142" t="str">
        <f>TRIM(RIGHT(SUBSTITUTE(sales[[#This Row],[SKU]],"-",REPT(" ",100)),100))</f>
        <v>REAR</v>
      </c>
      <c r="E142" t="str">
        <f>LEFT(sales[[#This Row],[SKU]], FIND("-",sales[[#This Row],[SKU]])-1)</f>
        <v>ACC</v>
      </c>
      <c r="F142" t="s">
        <v>94</v>
      </c>
      <c r="G142" t="s">
        <v>102</v>
      </c>
      <c r="H142" t="s">
        <v>103</v>
      </c>
      <c r="I142" t="s">
        <v>43</v>
      </c>
      <c r="J142">
        <v>1</v>
      </c>
      <c r="K142" s="2">
        <v>119</v>
      </c>
      <c r="L142" s="3">
        <v>0.15</v>
      </c>
      <c r="M142" t="s">
        <v>51</v>
      </c>
      <c r="N142" t="s">
        <v>35</v>
      </c>
      <c r="O142" t="s">
        <v>19</v>
      </c>
      <c r="P142" s="4">
        <f>sales[[#This Row],[Quantity]]*sales[[#This Row],[UnitPrice]]*(1-sales[[#This Row],[Discount]])</f>
        <v>101.14999999999999</v>
      </c>
      <c r="Q142" t="str">
        <f>_xlfn.XLOOKUP(sales[[#This Row],[EmployeeID]], employees[EmployeeID], employees[FirstName]) &amp; " " &amp; _xlfn.XLOOKUP(sales[[#This Row],[EmployeeID]], employees[EmployeeID], employees[LastName])</f>
        <v>Henry Quinn</v>
      </c>
      <c r="R142" t="str">
        <f>IF(sales[[#This Row],[Revenue]]&gt;2000, "High Value", IF(sales[[#This Row],[Revenue]]&gt;1000, "Mid Value", "Low Value"))</f>
        <v>Low Value</v>
      </c>
    </row>
    <row r="143" spans="1:18" x14ac:dyDescent="0.3">
      <c r="A143" t="s">
        <v>237</v>
      </c>
      <c r="B143" s="1">
        <v>46038</v>
      </c>
      <c r="C143" t="s">
        <v>506</v>
      </c>
      <c r="D143" t="str">
        <f>TRIM(RIGHT(SUBSTITUTE(sales[[#This Row],[SKU]],"-",REPT(" ",100)),100))</f>
        <v>M</v>
      </c>
      <c r="E143" t="str">
        <f>LEFT(sales[[#This Row],[SKU]], FIND("-",sales[[#This Row],[SKU]])-1)</f>
        <v>E</v>
      </c>
      <c r="F143" t="s">
        <v>29</v>
      </c>
      <c r="G143" t="s">
        <v>75</v>
      </c>
      <c r="H143" t="s">
        <v>76</v>
      </c>
      <c r="I143" t="s">
        <v>16</v>
      </c>
      <c r="J143">
        <v>1</v>
      </c>
      <c r="K143" s="2">
        <v>2834</v>
      </c>
      <c r="L143" s="3">
        <v>0.2</v>
      </c>
      <c r="M143" t="s">
        <v>24</v>
      </c>
      <c r="N143" t="s">
        <v>47</v>
      </c>
      <c r="O143" t="s">
        <v>19</v>
      </c>
      <c r="P143" s="4">
        <f>sales[[#This Row],[Quantity]]*sales[[#This Row],[UnitPrice]]*(1-sales[[#This Row],[Discount]])</f>
        <v>2267.2000000000003</v>
      </c>
      <c r="Q143" t="str">
        <f>_xlfn.XLOOKUP(sales[[#This Row],[EmployeeID]], employees[EmployeeID], employees[FirstName]) &amp; " " &amp; _xlfn.XLOOKUP(sales[[#This Row],[EmployeeID]], employees[EmployeeID], employees[LastName])</f>
        <v>Aria Vargas</v>
      </c>
      <c r="R143" t="str">
        <f>IF(sales[[#This Row],[Revenue]]&gt;2000, "High Value", IF(sales[[#This Row],[Revenue]]&gt;1000, "Mid Value", "Low Value"))</f>
        <v>High Value</v>
      </c>
    </row>
    <row r="144" spans="1:18" x14ac:dyDescent="0.3">
      <c r="A144" t="s">
        <v>238</v>
      </c>
      <c r="B144" s="1">
        <v>46041</v>
      </c>
      <c r="C144" t="s">
        <v>513</v>
      </c>
      <c r="D144" t="str">
        <f>TRIM(RIGHT(SUBSTITUTE(sales[[#This Row],[SKU]],"-",REPT(" ",100)),100))</f>
        <v>M</v>
      </c>
      <c r="E144" t="str">
        <f>LEFT(sales[[#This Row],[SKU]], FIND("-",sales[[#This Row],[SKU]])-1)</f>
        <v>E</v>
      </c>
      <c r="F144" t="s">
        <v>32</v>
      </c>
      <c r="G144" t="s">
        <v>22</v>
      </c>
      <c r="H144" t="s">
        <v>23</v>
      </c>
      <c r="I144" t="s">
        <v>16</v>
      </c>
      <c r="J144">
        <v>1</v>
      </c>
      <c r="K144" s="2">
        <v>2331</v>
      </c>
      <c r="L144" s="3">
        <v>0.1</v>
      </c>
      <c r="M144" t="s">
        <v>24</v>
      </c>
      <c r="N144" t="s">
        <v>47</v>
      </c>
      <c r="O144" t="s">
        <v>19</v>
      </c>
      <c r="P144" s="4">
        <f>sales[[#This Row],[Quantity]]*sales[[#This Row],[UnitPrice]]*(1-sales[[#This Row],[Discount]])</f>
        <v>2097.9</v>
      </c>
      <c r="Q144" t="str">
        <f>_xlfn.XLOOKUP(sales[[#This Row],[EmployeeID]], employees[EmployeeID], employees[FirstName]) &amp; " " &amp; _xlfn.XLOOKUP(sales[[#This Row],[EmployeeID]], employees[EmployeeID], employees[LastName])</f>
        <v>Layla Garcia</v>
      </c>
      <c r="R144" t="str">
        <f>IF(sales[[#This Row],[Revenue]]&gt;2000, "High Value", IF(sales[[#This Row],[Revenue]]&gt;1000, "Mid Value", "Low Value"))</f>
        <v>High Value</v>
      </c>
    </row>
    <row r="145" spans="1:18" x14ac:dyDescent="0.3">
      <c r="A145" t="s">
        <v>239</v>
      </c>
      <c r="B145" s="1">
        <v>46041</v>
      </c>
      <c r="C145" t="s">
        <v>513</v>
      </c>
      <c r="D145" t="str">
        <f>TRIM(RIGHT(SUBSTITUTE(sales[[#This Row],[SKU]],"-",REPT(" ",100)),100))</f>
        <v>REAR</v>
      </c>
      <c r="E145" t="str">
        <f>LEFT(sales[[#This Row],[SKU]], FIND("-",sales[[#This Row],[SKU]])-1)</f>
        <v>ACC</v>
      </c>
      <c r="F145" t="s">
        <v>32</v>
      </c>
      <c r="G145" t="s">
        <v>102</v>
      </c>
      <c r="H145" t="s">
        <v>103</v>
      </c>
      <c r="I145" t="s">
        <v>43</v>
      </c>
      <c r="J145">
        <v>2</v>
      </c>
      <c r="K145" s="2">
        <v>119</v>
      </c>
      <c r="L145" s="3">
        <v>0.15</v>
      </c>
      <c r="M145" t="s">
        <v>24</v>
      </c>
      <c r="N145" t="s">
        <v>47</v>
      </c>
      <c r="O145" t="s">
        <v>19</v>
      </c>
      <c r="P145" s="4">
        <f>sales[[#This Row],[Quantity]]*sales[[#This Row],[UnitPrice]]*(1-sales[[#This Row],[Discount]])</f>
        <v>202.29999999999998</v>
      </c>
      <c r="Q145" t="str">
        <f>_xlfn.XLOOKUP(sales[[#This Row],[EmployeeID]], employees[EmployeeID], employees[FirstName]) &amp; " " &amp; _xlfn.XLOOKUP(sales[[#This Row],[EmployeeID]], employees[EmployeeID], employees[LastName])</f>
        <v>Layla Garcia</v>
      </c>
      <c r="R145" t="str">
        <f>IF(sales[[#This Row],[Revenue]]&gt;2000, "High Value", IF(sales[[#This Row],[Revenue]]&gt;1000, "Mid Value", "Low Value"))</f>
        <v>Low Value</v>
      </c>
    </row>
    <row r="146" spans="1:18" x14ac:dyDescent="0.3">
      <c r="A146" t="s">
        <v>240</v>
      </c>
      <c r="B146" s="1">
        <v>46048</v>
      </c>
      <c r="C146" t="s">
        <v>486</v>
      </c>
      <c r="D146" t="str">
        <f>TRIM(RIGHT(SUBSTITUTE(sales[[#This Row],[SKU]],"-",REPT(" ",100)),100))</f>
        <v>M</v>
      </c>
      <c r="E146" t="str">
        <f>LEFT(sales[[#This Row],[SKU]], FIND("-",sales[[#This Row],[SKU]])-1)</f>
        <v>E</v>
      </c>
      <c r="F146" t="s">
        <v>37</v>
      </c>
      <c r="G146" t="s">
        <v>107</v>
      </c>
      <c r="H146" t="s">
        <v>108</v>
      </c>
      <c r="I146" t="s">
        <v>16</v>
      </c>
      <c r="J146">
        <v>1</v>
      </c>
      <c r="K146" s="2">
        <v>2271</v>
      </c>
      <c r="L146" s="3">
        <v>0.2</v>
      </c>
      <c r="M146" t="s">
        <v>24</v>
      </c>
      <c r="N146" t="s">
        <v>18</v>
      </c>
      <c r="O146" t="s">
        <v>19</v>
      </c>
      <c r="P146" s="4">
        <f>sales[[#This Row],[Quantity]]*sales[[#This Row],[UnitPrice]]*(1-sales[[#This Row],[Discount]])</f>
        <v>1816.8000000000002</v>
      </c>
      <c r="Q146" t="str">
        <f>_xlfn.XLOOKUP(sales[[#This Row],[EmployeeID]], employees[EmployeeID], employees[FirstName]) &amp; " " &amp; _xlfn.XLOOKUP(sales[[#This Row],[EmployeeID]], employees[EmployeeID], employees[LastName])</f>
        <v>Riley Hayes</v>
      </c>
      <c r="R146" t="str">
        <f>IF(sales[[#This Row],[Revenue]]&gt;2000, "High Value", IF(sales[[#This Row],[Revenue]]&gt;1000, "Mid Value", "Low Value"))</f>
        <v>Mid Value</v>
      </c>
    </row>
    <row r="147" spans="1:18" x14ac:dyDescent="0.3">
      <c r="A147" t="s">
        <v>241</v>
      </c>
      <c r="B147" s="1">
        <v>46048</v>
      </c>
      <c r="C147" t="s">
        <v>486</v>
      </c>
      <c r="D147" t="str">
        <f>TRIM(RIGHT(SUBSTITUTE(sales[[#This Row],[SKU]],"-",REPT(" ",100)),100))</f>
        <v>MINI</v>
      </c>
      <c r="E147" t="str">
        <f>LEFT(sales[[#This Row],[SKU]], FIND("-",sales[[#This Row],[SKU]])-1)</f>
        <v>ACC</v>
      </c>
      <c r="F147" t="s">
        <v>37</v>
      </c>
      <c r="G147" t="s">
        <v>57</v>
      </c>
      <c r="H147" t="s">
        <v>58</v>
      </c>
      <c r="I147" t="s">
        <v>43</v>
      </c>
      <c r="J147">
        <v>2</v>
      </c>
      <c r="K147" s="2">
        <v>27</v>
      </c>
      <c r="L147" s="3">
        <v>0.1</v>
      </c>
      <c r="M147" t="s">
        <v>24</v>
      </c>
      <c r="N147" t="s">
        <v>18</v>
      </c>
      <c r="O147" t="s">
        <v>19</v>
      </c>
      <c r="P147" s="4">
        <f>sales[[#This Row],[Quantity]]*sales[[#This Row],[UnitPrice]]*(1-sales[[#This Row],[Discount]])</f>
        <v>48.6</v>
      </c>
      <c r="Q147" t="str">
        <f>_xlfn.XLOOKUP(sales[[#This Row],[EmployeeID]], employees[EmployeeID], employees[FirstName]) &amp; " " &amp; _xlfn.XLOOKUP(sales[[#This Row],[EmployeeID]], employees[EmployeeID], employees[LastName])</f>
        <v>Riley Hayes</v>
      </c>
      <c r="R147" t="str">
        <f>IF(sales[[#This Row],[Revenue]]&gt;2000, "High Value", IF(sales[[#This Row],[Revenue]]&gt;1000, "Mid Value", "Low Value"))</f>
        <v>Low Value</v>
      </c>
    </row>
    <row r="148" spans="1:18" x14ac:dyDescent="0.3">
      <c r="A148" t="s">
        <v>242</v>
      </c>
      <c r="B148" s="1">
        <v>46052</v>
      </c>
      <c r="C148" t="s">
        <v>514</v>
      </c>
      <c r="D148" t="str">
        <f>TRIM(RIGHT(SUBSTITUTE(sales[[#This Row],[SKU]],"-",REPT(" ",100)),100))</f>
        <v>S</v>
      </c>
      <c r="E148" t="str">
        <f>LEFT(sales[[#This Row],[SKU]], FIND("-",sales[[#This Row],[SKU]])-1)</f>
        <v>E</v>
      </c>
      <c r="F148" t="s">
        <v>186</v>
      </c>
      <c r="G148" t="s">
        <v>69</v>
      </c>
      <c r="H148" t="s">
        <v>70</v>
      </c>
      <c r="I148" t="s">
        <v>16</v>
      </c>
      <c r="J148">
        <v>1</v>
      </c>
      <c r="K148" s="2">
        <v>2499</v>
      </c>
      <c r="L148" s="3">
        <v>0.15</v>
      </c>
      <c r="M148" t="s">
        <v>51</v>
      </c>
      <c r="N148" t="s">
        <v>25</v>
      </c>
      <c r="O148" t="s">
        <v>19</v>
      </c>
      <c r="P148" s="4">
        <f>sales[[#This Row],[Quantity]]*sales[[#This Row],[UnitPrice]]*(1-sales[[#This Row],[Discount]])</f>
        <v>2124.15</v>
      </c>
      <c r="Q148" t="str">
        <f>_xlfn.XLOOKUP(sales[[#This Row],[EmployeeID]], employees[EmployeeID], employees[FirstName]) &amp; " " &amp; _xlfn.XLOOKUP(sales[[#This Row],[EmployeeID]], employees[EmployeeID], employees[LastName])</f>
        <v>James Quinn</v>
      </c>
      <c r="R148" t="str">
        <f>IF(sales[[#This Row],[Revenue]]&gt;2000, "High Value", IF(sales[[#This Row],[Revenue]]&gt;1000, "Mid Value", "Low Value"))</f>
        <v>High Value</v>
      </c>
    </row>
    <row r="149" spans="1:18" x14ac:dyDescent="0.3">
      <c r="A149" t="s">
        <v>243</v>
      </c>
      <c r="B149" s="1">
        <v>46054</v>
      </c>
      <c r="C149" t="s">
        <v>506</v>
      </c>
      <c r="D149" t="str">
        <f>TRIM(RIGHT(SUBSTITUTE(sales[[#This Row],[SKU]],"-",REPT(" ",100)),100))</f>
        <v>S</v>
      </c>
      <c r="E149" t="str">
        <f>LEFT(sales[[#This Row],[SKU]], FIND("-",sales[[#This Row],[SKU]])-1)</f>
        <v>E</v>
      </c>
      <c r="F149" t="s">
        <v>21</v>
      </c>
      <c r="G149" t="s">
        <v>69</v>
      </c>
      <c r="H149" t="s">
        <v>70</v>
      </c>
      <c r="I149" t="s">
        <v>16</v>
      </c>
      <c r="J149">
        <v>1</v>
      </c>
      <c r="K149" s="2">
        <v>2435</v>
      </c>
      <c r="L149" s="3">
        <v>0.1</v>
      </c>
      <c r="M149" t="s">
        <v>24</v>
      </c>
      <c r="N149" t="s">
        <v>35</v>
      </c>
      <c r="O149" t="s">
        <v>19</v>
      </c>
      <c r="P149" s="4">
        <f>sales[[#This Row],[Quantity]]*sales[[#This Row],[UnitPrice]]*(1-sales[[#This Row],[Discount]])</f>
        <v>2191.5</v>
      </c>
      <c r="Q149" t="str">
        <f>_xlfn.XLOOKUP(sales[[#This Row],[EmployeeID]], employees[EmployeeID], employees[FirstName]) &amp; " " &amp; _xlfn.XLOOKUP(sales[[#This Row],[EmployeeID]], employees[EmployeeID], employees[LastName])</f>
        <v>Leah Gray</v>
      </c>
      <c r="R149" t="str">
        <f>IF(sales[[#This Row],[Revenue]]&gt;2000, "High Value", IF(sales[[#This Row],[Revenue]]&gt;1000, "Mid Value", "Low Value"))</f>
        <v>High Value</v>
      </c>
    </row>
    <row r="150" spans="1:18" x14ac:dyDescent="0.3">
      <c r="A150" t="s">
        <v>244</v>
      </c>
      <c r="B150" s="1">
        <v>46054</v>
      </c>
      <c r="C150" t="s">
        <v>532</v>
      </c>
      <c r="D150" t="str">
        <f>TRIM(RIGHT(SUBSTITUTE(sales[[#This Row],[SKU]],"-",REPT(" ",100)),100))</f>
        <v>L</v>
      </c>
      <c r="E150" t="str">
        <f>LEFT(sales[[#This Row],[SKU]], FIND("-",sales[[#This Row],[SKU]])-1)</f>
        <v>E</v>
      </c>
      <c r="F150" t="s">
        <v>27</v>
      </c>
      <c r="G150" t="s">
        <v>91</v>
      </c>
      <c r="H150" t="s">
        <v>92</v>
      </c>
      <c r="I150" t="s">
        <v>16</v>
      </c>
      <c r="J150">
        <v>1</v>
      </c>
      <c r="K150" s="2">
        <v>2317</v>
      </c>
      <c r="L150" s="3">
        <v>0</v>
      </c>
      <c r="M150" t="s">
        <v>17</v>
      </c>
      <c r="N150" t="s">
        <v>18</v>
      </c>
      <c r="O150" t="s">
        <v>72</v>
      </c>
      <c r="P150" s="4">
        <f>sales[[#This Row],[Quantity]]*sales[[#This Row],[UnitPrice]]*(1-sales[[#This Row],[Discount]])</f>
        <v>2317</v>
      </c>
      <c r="Q150" t="str">
        <f>_xlfn.XLOOKUP(sales[[#This Row],[EmployeeID]], employees[EmployeeID], employees[FirstName]) &amp; " " &amp; _xlfn.XLOOKUP(sales[[#This Row],[EmployeeID]], employees[EmployeeID], employees[LastName])</f>
        <v>Olivia Lopez</v>
      </c>
      <c r="R150" t="str">
        <f>IF(sales[[#This Row],[Revenue]]&gt;2000, "High Value", IF(sales[[#This Row],[Revenue]]&gt;1000, "Mid Value", "Low Value"))</f>
        <v>High Value</v>
      </c>
    </row>
    <row r="151" spans="1:18" x14ac:dyDescent="0.3">
      <c r="A151" t="s">
        <v>245</v>
      </c>
      <c r="B151" s="1">
        <v>46055</v>
      </c>
      <c r="C151" t="s">
        <v>533</v>
      </c>
      <c r="D151" t="str">
        <f>TRIM(RIGHT(SUBSTITUTE(sales[[#This Row],[SKU]],"-",REPT(" ",100)),100))</f>
        <v>S</v>
      </c>
      <c r="E151" t="str">
        <f>LEFT(sales[[#This Row],[SKU]], FIND("-",sales[[#This Row],[SKU]])-1)</f>
        <v>E</v>
      </c>
      <c r="F151" t="s">
        <v>124</v>
      </c>
      <c r="G151" t="s">
        <v>69</v>
      </c>
      <c r="H151" t="s">
        <v>70</v>
      </c>
      <c r="I151" t="s">
        <v>16</v>
      </c>
      <c r="J151">
        <v>1</v>
      </c>
      <c r="K151" s="2">
        <v>2312</v>
      </c>
      <c r="L151" s="3">
        <v>0</v>
      </c>
      <c r="M151" t="s">
        <v>51</v>
      </c>
      <c r="N151" t="s">
        <v>35</v>
      </c>
      <c r="O151" t="s">
        <v>72</v>
      </c>
      <c r="P151" s="4">
        <f>sales[[#This Row],[Quantity]]*sales[[#This Row],[UnitPrice]]*(1-sales[[#This Row],[Discount]])</f>
        <v>2312</v>
      </c>
      <c r="Q151" t="str">
        <f>_xlfn.XLOOKUP(sales[[#This Row],[EmployeeID]], employees[EmployeeID], employees[FirstName]) &amp; " " &amp; _xlfn.XLOOKUP(sales[[#This Row],[EmployeeID]], employees[EmployeeID], employees[LastName])</f>
        <v>Claire Flores</v>
      </c>
      <c r="R151" t="str">
        <f>IF(sales[[#This Row],[Revenue]]&gt;2000, "High Value", IF(sales[[#This Row],[Revenue]]&gt;1000, "Mid Value", "Low Value"))</f>
        <v>High Value</v>
      </c>
    </row>
    <row r="152" spans="1:18" x14ac:dyDescent="0.3">
      <c r="A152" t="s">
        <v>246</v>
      </c>
      <c r="B152" s="1">
        <v>46057</v>
      </c>
      <c r="C152" t="s">
        <v>497</v>
      </c>
      <c r="D152" t="str">
        <f>TRIM(RIGHT(SUBSTITUTE(sales[[#This Row],[SKU]],"-",REPT(" ",100)),100))</f>
        <v>M</v>
      </c>
      <c r="E152" t="str">
        <f>LEFT(sales[[#This Row],[SKU]], FIND("-",sales[[#This Row],[SKU]])-1)</f>
        <v>E</v>
      </c>
      <c r="F152" t="s">
        <v>151</v>
      </c>
      <c r="G152" t="s">
        <v>107</v>
      </c>
      <c r="H152" t="s">
        <v>108</v>
      </c>
      <c r="I152" t="s">
        <v>16</v>
      </c>
      <c r="J152">
        <v>1</v>
      </c>
      <c r="K152" s="2">
        <v>2436</v>
      </c>
      <c r="L152" s="3">
        <v>0.2</v>
      </c>
      <c r="M152" t="s">
        <v>17</v>
      </c>
      <c r="N152" t="s">
        <v>47</v>
      </c>
      <c r="O152" t="s">
        <v>19</v>
      </c>
      <c r="P152" s="4">
        <f>sales[[#This Row],[Quantity]]*sales[[#This Row],[UnitPrice]]*(1-sales[[#This Row],[Discount]])</f>
        <v>1948.8000000000002</v>
      </c>
      <c r="Q152" t="str">
        <f>_xlfn.XLOOKUP(sales[[#This Row],[EmployeeID]], employees[EmployeeID], employees[FirstName]) &amp; " " &amp; _xlfn.XLOOKUP(sales[[#This Row],[EmployeeID]], employees[EmployeeID], employees[LastName])</f>
        <v>Benjamin Keller</v>
      </c>
      <c r="R152" t="str">
        <f>IF(sales[[#This Row],[Revenue]]&gt;2000, "High Value", IF(sales[[#This Row],[Revenue]]&gt;1000, "Mid Value", "Low Value"))</f>
        <v>Mid Value</v>
      </c>
    </row>
    <row r="153" spans="1:18" x14ac:dyDescent="0.3">
      <c r="A153" t="s">
        <v>247</v>
      </c>
      <c r="B153" s="1">
        <v>46057</v>
      </c>
      <c r="C153" t="s">
        <v>497</v>
      </c>
      <c r="D153" t="str">
        <f>TRIM(RIGHT(SUBSTITUTE(sales[[#This Row],[SKU]],"-",REPT(" ",100)),100))</f>
        <v>REAR</v>
      </c>
      <c r="E153" t="str">
        <f>LEFT(sales[[#This Row],[SKU]], FIND("-",sales[[#This Row],[SKU]])-1)</f>
        <v>ACC</v>
      </c>
      <c r="F153" t="s">
        <v>151</v>
      </c>
      <c r="G153" t="s">
        <v>102</v>
      </c>
      <c r="H153" t="s">
        <v>103</v>
      </c>
      <c r="I153" t="s">
        <v>43</v>
      </c>
      <c r="J153">
        <v>1</v>
      </c>
      <c r="K153" s="2">
        <v>119</v>
      </c>
      <c r="L153" s="3">
        <v>0.1</v>
      </c>
      <c r="M153" t="s">
        <v>17</v>
      </c>
      <c r="N153" t="s">
        <v>47</v>
      </c>
      <c r="O153" t="s">
        <v>19</v>
      </c>
      <c r="P153" s="4">
        <f>sales[[#This Row],[Quantity]]*sales[[#This Row],[UnitPrice]]*(1-sales[[#This Row],[Discount]])</f>
        <v>107.10000000000001</v>
      </c>
      <c r="Q153" t="str">
        <f>_xlfn.XLOOKUP(sales[[#This Row],[EmployeeID]], employees[EmployeeID], employees[FirstName]) &amp; " " &amp; _xlfn.XLOOKUP(sales[[#This Row],[EmployeeID]], employees[EmployeeID], employees[LastName])</f>
        <v>Benjamin Keller</v>
      </c>
      <c r="R153" t="str">
        <f>IF(sales[[#This Row],[Revenue]]&gt;2000, "High Value", IF(sales[[#This Row],[Revenue]]&gt;1000, "Mid Value", "Low Value"))</f>
        <v>Low Value</v>
      </c>
    </row>
    <row r="154" spans="1:18" x14ac:dyDescent="0.3">
      <c r="A154" t="s">
        <v>248</v>
      </c>
      <c r="B154" s="1">
        <v>46059</v>
      </c>
      <c r="C154" t="s">
        <v>495</v>
      </c>
      <c r="D154" t="str">
        <f>TRIM(RIGHT(SUBSTITUTE(sales[[#This Row],[SKU]],"-",REPT(" ",100)),100))</f>
        <v>M</v>
      </c>
      <c r="E154" t="str">
        <f>LEFT(sales[[#This Row],[SKU]], FIND("-",sales[[#This Row],[SKU]])-1)</f>
        <v>E</v>
      </c>
      <c r="F154" t="s">
        <v>175</v>
      </c>
      <c r="G154" t="s">
        <v>22</v>
      </c>
      <c r="H154" t="s">
        <v>23</v>
      </c>
      <c r="I154" t="s">
        <v>16</v>
      </c>
      <c r="J154">
        <v>1</v>
      </c>
      <c r="K154" s="2">
        <v>2398</v>
      </c>
      <c r="L154" s="3">
        <v>0.15</v>
      </c>
      <c r="M154" t="s">
        <v>51</v>
      </c>
      <c r="N154" t="s">
        <v>25</v>
      </c>
      <c r="O154" t="s">
        <v>19</v>
      </c>
      <c r="P154" s="4">
        <f>sales[[#This Row],[Quantity]]*sales[[#This Row],[UnitPrice]]*(1-sales[[#This Row],[Discount]])</f>
        <v>2038.3</v>
      </c>
      <c r="Q154" t="str">
        <f>_xlfn.XLOOKUP(sales[[#This Row],[EmployeeID]], employees[EmployeeID], employees[FirstName]) &amp; " " &amp; _xlfn.XLOOKUP(sales[[#This Row],[EmployeeID]], employees[EmployeeID], employees[LastName])</f>
        <v>Liam King</v>
      </c>
      <c r="R154" t="str">
        <f>IF(sales[[#This Row],[Revenue]]&gt;2000, "High Value", IF(sales[[#This Row],[Revenue]]&gt;1000, "Mid Value", "Low Value"))</f>
        <v>High Value</v>
      </c>
    </row>
    <row r="155" spans="1:18" x14ac:dyDescent="0.3">
      <c r="A155" t="s">
        <v>249</v>
      </c>
      <c r="B155" s="1">
        <v>46059</v>
      </c>
      <c r="C155" t="s">
        <v>522</v>
      </c>
      <c r="D155" t="str">
        <f>TRIM(RIGHT(SUBSTITUTE(sales[[#This Row],[SKU]],"-",REPT(" ",100)),100))</f>
        <v>S</v>
      </c>
      <c r="E155" t="str">
        <f>LEFT(sales[[#This Row],[SKU]], FIND("-",sales[[#This Row],[SKU]])-1)</f>
        <v>E</v>
      </c>
      <c r="F155" t="s">
        <v>74</v>
      </c>
      <c r="G155" t="s">
        <v>49</v>
      </c>
      <c r="H155" t="s">
        <v>50</v>
      </c>
      <c r="I155" t="s">
        <v>16</v>
      </c>
      <c r="J155">
        <v>1</v>
      </c>
      <c r="K155" s="2">
        <v>2402</v>
      </c>
      <c r="L155" s="3">
        <v>0.2</v>
      </c>
      <c r="M155" t="s">
        <v>51</v>
      </c>
      <c r="N155" t="s">
        <v>18</v>
      </c>
      <c r="O155" t="s">
        <v>19</v>
      </c>
      <c r="P155" s="4">
        <f>sales[[#This Row],[Quantity]]*sales[[#This Row],[UnitPrice]]*(1-sales[[#This Row],[Discount]])</f>
        <v>1921.6000000000001</v>
      </c>
      <c r="Q155" t="str">
        <f>_xlfn.XLOOKUP(sales[[#This Row],[EmployeeID]], employees[EmployeeID], employees[FirstName]) &amp; " " &amp; _xlfn.XLOOKUP(sales[[#This Row],[EmployeeID]], employees[EmployeeID], employees[LastName])</f>
        <v>Joseph Mitchell</v>
      </c>
      <c r="R155" t="str">
        <f>IF(sales[[#This Row],[Revenue]]&gt;2000, "High Value", IF(sales[[#This Row],[Revenue]]&gt;1000, "Mid Value", "Low Value"))</f>
        <v>Mid Value</v>
      </c>
    </row>
    <row r="156" spans="1:18" x14ac:dyDescent="0.3">
      <c r="A156" t="s">
        <v>250</v>
      </c>
      <c r="B156" s="1">
        <v>46062</v>
      </c>
      <c r="C156" t="s">
        <v>525</v>
      </c>
      <c r="D156" t="str">
        <f>TRIM(RIGHT(SUBSTITUTE(sales[[#This Row],[SKU]],"-",REPT(" ",100)),100))</f>
        <v>M</v>
      </c>
      <c r="E156" t="str">
        <f>LEFT(sales[[#This Row],[SKU]], FIND("-",sales[[#This Row],[SKU]])-1)</f>
        <v>E</v>
      </c>
      <c r="F156" t="s">
        <v>175</v>
      </c>
      <c r="G156" t="s">
        <v>64</v>
      </c>
      <c r="H156" t="s">
        <v>65</v>
      </c>
      <c r="I156" t="s">
        <v>16</v>
      </c>
      <c r="J156">
        <v>1</v>
      </c>
      <c r="K156" s="2">
        <v>2618</v>
      </c>
      <c r="L156" s="3">
        <v>0.2</v>
      </c>
      <c r="M156" t="s">
        <v>24</v>
      </c>
      <c r="N156" t="s">
        <v>47</v>
      </c>
      <c r="O156" t="s">
        <v>19</v>
      </c>
      <c r="P156" s="4">
        <f>sales[[#This Row],[Quantity]]*sales[[#This Row],[UnitPrice]]*(1-sales[[#This Row],[Discount]])</f>
        <v>2094.4</v>
      </c>
      <c r="Q156" t="str">
        <f>_xlfn.XLOOKUP(sales[[#This Row],[EmployeeID]], employees[EmployeeID], employees[FirstName]) &amp; " " &amp; _xlfn.XLOOKUP(sales[[#This Row],[EmployeeID]], employees[EmployeeID], employees[LastName])</f>
        <v>Liam King</v>
      </c>
      <c r="R156" t="str">
        <f>IF(sales[[#This Row],[Revenue]]&gt;2000, "High Value", IF(sales[[#This Row],[Revenue]]&gt;1000, "Mid Value", "Low Value"))</f>
        <v>High Value</v>
      </c>
    </row>
    <row r="157" spans="1:18" x14ac:dyDescent="0.3">
      <c r="A157" t="s">
        <v>251</v>
      </c>
      <c r="B157" s="1">
        <v>46064</v>
      </c>
      <c r="C157" t="s">
        <v>505</v>
      </c>
      <c r="D157" t="str">
        <f>TRIM(RIGHT(SUBSTITUTE(sales[[#This Row],[SKU]],"-",REPT(" ",100)),100))</f>
        <v>L</v>
      </c>
      <c r="E157" t="str">
        <f>LEFT(sales[[#This Row],[SKU]], FIND("-",sales[[#This Row],[SKU]])-1)</f>
        <v>E</v>
      </c>
      <c r="F157" t="s">
        <v>37</v>
      </c>
      <c r="G157" t="s">
        <v>79</v>
      </c>
      <c r="H157" t="s">
        <v>80</v>
      </c>
      <c r="I157" t="s">
        <v>16</v>
      </c>
      <c r="J157">
        <v>1</v>
      </c>
      <c r="K157" s="2">
        <v>1534</v>
      </c>
      <c r="L157" s="3">
        <v>0.1</v>
      </c>
      <c r="M157" t="s">
        <v>24</v>
      </c>
      <c r="N157" t="s">
        <v>35</v>
      </c>
      <c r="O157" t="s">
        <v>19</v>
      </c>
      <c r="P157" s="4">
        <f>sales[[#This Row],[Quantity]]*sales[[#This Row],[UnitPrice]]*(1-sales[[#This Row],[Discount]])</f>
        <v>1380.6000000000001</v>
      </c>
      <c r="Q157" t="str">
        <f>_xlfn.XLOOKUP(sales[[#This Row],[EmployeeID]], employees[EmployeeID], employees[FirstName]) &amp; " " &amp; _xlfn.XLOOKUP(sales[[#This Row],[EmployeeID]], employees[EmployeeID], employees[LastName])</f>
        <v>Riley Hayes</v>
      </c>
      <c r="R157" t="str">
        <f>IF(sales[[#This Row],[Revenue]]&gt;2000, "High Value", IF(sales[[#This Row],[Revenue]]&gt;1000, "Mid Value", "Low Value"))</f>
        <v>Mid Value</v>
      </c>
    </row>
    <row r="158" spans="1:18" x14ac:dyDescent="0.3">
      <c r="A158" t="s">
        <v>252</v>
      </c>
      <c r="B158" s="1">
        <v>46067</v>
      </c>
      <c r="C158" t="s">
        <v>519</v>
      </c>
      <c r="D158" t="str">
        <f>TRIM(RIGHT(SUBSTITUTE(sales[[#This Row],[SKU]],"-",REPT(" ",100)),100))</f>
        <v>M</v>
      </c>
      <c r="E158" t="str">
        <f>LEFT(sales[[#This Row],[SKU]], FIND("-",sales[[#This Row],[SKU]])-1)</f>
        <v>E</v>
      </c>
      <c r="F158" t="s">
        <v>74</v>
      </c>
      <c r="G158" t="s">
        <v>64</v>
      </c>
      <c r="H158" t="s">
        <v>65</v>
      </c>
      <c r="I158" t="s">
        <v>16</v>
      </c>
      <c r="J158">
        <v>1</v>
      </c>
      <c r="K158" s="2">
        <v>2466</v>
      </c>
      <c r="L158" s="3">
        <v>0.1</v>
      </c>
      <c r="M158" t="s">
        <v>24</v>
      </c>
      <c r="N158" t="s">
        <v>25</v>
      </c>
      <c r="O158" t="s">
        <v>19</v>
      </c>
      <c r="P158" s="4">
        <f>sales[[#This Row],[Quantity]]*sales[[#This Row],[UnitPrice]]*(1-sales[[#This Row],[Discount]])</f>
        <v>2219.4</v>
      </c>
      <c r="Q158" t="str">
        <f>_xlfn.XLOOKUP(sales[[#This Row],[EmployeeID]], employees[EmployeeID], employees[FirstName]) &amp; " " &amp; _xlfn.XLOOKUP(sales[[#This Row],[EmployeeID]], employees[EmployeeID], employees[LastName])</f>
        <v>Joseph Mitchell</v>
      </c>
      <c r="R158" t="str">
        <f>IF(sales[[#This Row],[Revenue]]&gt;2000, "High Value", IF(sales[[#This Row],[Revenue]]&gt;1000, "Mid Value", "Low Value"))</f>
        <v>High Value</v>
      </c>
    </row>
    <row r="159" spans="1:18" x14ac:dyDescent="0.3">
      <c r="A159" t="s">
        <v>253</v>
      </c>
      <c r="B159" s="1">
        <v>46069</v>
      </c>
      <c r="C159" t="s">
        <v>493</v>
      </c>
      <c r="D159" t="str">
        <f>TRIM(RIGHT(SUBSTITUTE(sales[[#This Row],[SKU]],"-",REPT(" ",100)),100))</f>
        <v>M</v>
      </c>
      <c r="E159" t="str">
        <f>LEFT(sales[[#This Row],[SKU]], FIND("-",sales[[#This Row],[SKU]])-1)</f>
        <v>E</v>
      </c>
      <c r="F159" t="s">
        <v>53</v>
      </c>
      <c r="G159" t="s">
        <v>95</v>
      </c>
      <c r="H159" t="s">
        <v>96</v>
      </c>
      <c r="I159" t="s">
        <v>16</v>
      </c>
      <c r="J159">
        <v>1</v>
      </c>
      <c r="K159" s="2">
        <v>1473</v>
      </c>
      <c r="L159" s="3">
        <v>0.2</v>
      </c>
      <c r="M159" t="s">
        <v>17</v>
      </c>
      <c r="N159" t="s">
        <v>47</v>
      </c>
      <c r="O159" t="s">
        <v>19</v>
      </c>
      <c r="P159" s="4">
        <f>sales[[#This Row],[Quantity]]*sales[[#This Row],[UnitPrice]]*(1-sales[[#This Row],[Discount]])</f>
        <v>1178.4000000000001</v>
      </c>
      <c r="Q159" t="str">
        <f>_xlfn.XLOOKUP(sales[[#This Row],[EmployeeID]], employees[EmployeeID], employees[FirstName]) &amp; " " &amp; _xlfn.XLOOKUP(sales[[#This Row],[EmployeeID]], employees[EmployeeID], employees[LastName])</f>
        <v>Jackson Lee</v>
      </c>
      <c r="R159" t="str">
        <f>IF(sales[[#This Row],[Revenue]]&gt;2000, "High Value", IF(sales[[#This Row],[Revenue]]&gt;1000, "Mid Value", "Low Value"))</f>
        <v>Mid Value</v>
      </c>
    </row>
    <row r="160" spans="1:18" x14ac:dyDescent="0.3">
      <c r="A160" t="s">
        <v>254</v>
      </c>
      <c r="B160" s="1">
        <v>46069</v>
      </c>
      <c r="C160" t="s">
        <v>493</v>
      </c>
      <c r="D160" t="str">
        <f>TRIM(RIGHT(SUBSTITUTE(sales[[#This Row],[SKU]],"-",REPT(" ",100)),100))</f>
        <v>REPAIR</v>
      </c>
      <c r="E160" t="str">
        <f>LEFT(sales[[#This Row],[SKU]], FIND("-",sales[[#This Row],[SKU]])-1)</f>
        <v>ACC</v>
      </c>
      <c r="F160" t="s">
        <v>53</v>
      </c>
      <c r="G160" t="s">
        <v>141</v>
      </c>
      <c r="H160" t="s">
        <v>142</v>
      </c>
      <c r="I160" t="s">
        <v>43</v>
      </c>
      <c r="J160">
        <v>1</v>
      </c>
      <c r="K160" s="2">
        <v>29</v>
      </c>
      <c r="L160" s="3">
        <v>0.1</v>
      </c>
      <c r="M160" t="s">
        <v>17</v>
      </c>
      <c r="N160" t="s">
        <v>47</v>
      </c>
      <c r="O160" t="s">
        <v>19</v>
      </c>
      <c r="P160" s="4">
        <f>sales[[#This Row],[Quantity]]*sales[[#This Row],[UnitPrice]]*(1-sales[[#This Row],[Discount]])</f>
        <v>26.1</v>
      </c>
      <c r="Q160" t="str">
        <f>_xlfn.XLOOKUP(sales[[#This Row],[EmployeeID]], employees[EmployeeID], employees[FirstName]) &amp; " " &amp; _xlfn.XLOOKUP(sales[[#This Row],[EmployeeID]], employees[EmployeeID], employees[LastName])</f>
        <v>Jackson Lee</v>
      </c>
      <c r="R160" t="str">
        <f>IF(sales[[#This Row],[Revenue]]&gt;2000, "High Value", IF(sales[[#This Row],[Revenue]]&gt;1000, "Mid Value", "Low Value"))</f>
        <v>Low Value</v>
      </c>
    </row>
    <row r="161" spans="1:18" x14ac:dyDescent="0.3">
      <c r="A161" t="s">
        <v>255</v>
      </c>
      <c r="B161" s="1">
        <v>46069</v>
      </c>
      <c r="C161" t="s">
        <v>511</v>
      </c>
      <c r="D161" t="str">
        <f>TRIM(RIGHT(SUBSTITUTE(sales[[#This Row],[SKU]],"-",REPT(" ",100)),100))</f>
        <v>PHONE</v>
      </c>
      <c r="E161" t="str">
        <f>LEFT(sales[[#This Row],[SKU]], FIND("-",sales[[#This Row],[SKU]])-1)</f>
        <v>ACC</v>
      </c>
      <c r="F161" t="s">
        <v>118</v>
      </c>
      <c r="G161" t="s">
        <v>172</v>
      </c>
      <c r="H161" t="s">
        <v>173</v>
      </c>
      <c r="I161" t="s">
        <v>43</v>
      </c>
      <c r="J161">
        <v>2</v>
      </c>
      <c r="K161" s="2">
        <v>34</v>
      </c>
      <c r="L161" s="3">
        <v>0.15</v>
      </c>
      <c r="M161" t="s">
        <v>51</v>
      </c>
      <c r="N161" t="s">
        <v>25</v>
      </c>
      <c r="O161" t="s">
        <v>72</v>
      </c>
      <c r="P161" s="4">
        <f>sales[[#This Row],[Quantity]]*sales[[#This Row],[UnitPrice]]*(1-sales[[#This Row],[Discount]])</f>
        <v>57.8</v>
      </c>
      <c r="Q161" t="str">
        <f>_xlfn.XLOOKUP(sales[[#This Row],[EmployeeID]], employees[EmployeeID], employees[FirstName]) &amp; " " &amp; _xlfn.XLOOKUP(sales[[#This Row],[EmployeeID]], employees[EmployeeID], employees[LastName])</f>
        <v>Harper Carter</v>
      </c>
      <c r="R161" t="str">
        <f>IF(sales[[#This Row],[Revenue]]&gt;2000, "High Value", IF(sales[[#This Row],[Revenue]]&gt;1000, "Mid Value", "Low Value"))</f>
        <v>Low Value</v>
      </c>
    </row>
    <row r="162" spans="1:18" x14ac:dyDescent="0.3">
      <c r="A162" t="s">
        <v>256</v>
      </c>
      <c r="B162" s="1">
        <v>46070</v>
      </c>
      <c r="C162" t="s">
        <v>520</v>
      </c>
      <c r="D162" t="str">
        <f>TRIM(RIGHT(SUBSTITUTE(sales[[#This Row],[SKU]],"-",REPT(" ",100)),100))</f>
        <v>L</v>
      </c>
      <c r="E162" t="str">
        <f>LEFT(sales[[#This Row],[SKU]], FIND("-",sales[[#This Row],[SKU]])-1)</f>
        <v>E</v>
      </c>
      <c r="F162" t="s">
        <v>32</v>
      </c>
      <c r="G162" t="s">
        <v>91</v>
      </c>
      <c r="H162" t="s">
        <v>92</v>
      </c>
      <c r="I162" t="s">
        <v>16</v>
      </c>
      <c r="J162">
        <v>1</v>
      </c>
      <c r="K162" s="2">
        <v>2460</v>
      </c>
      <c r="L162" s="3">
        <v>0.15</v>
      </c>
      <c r="M162" t="s">
        <v>51</v>
      </c>
      <c r="N162" t="s">
        <v>35</v>
      </c>
      <c r="O162" t="s">
        <v>19</v>
      </c>
      <c r="P162" s="4">
        <f>sales[[#This Row],[Quantity]]*sales[[#This Row],[UnitPrice]]*(1-sales[[#This Row],[Discount]])</f>
        <v>2091</v>
      </c>
      <c r="Q162" t="str">
        <f>_xlfn.XLOOKUP(sales[[#This Row],[EmployeeID]], employees[EmployeeID], employees[FirstName]) &amp; " " &amp; _xlfn.XLOOKUP(sales[[#This Row],[EmployeeID]], employees[EmployeeID], employees[LastName])</f>
        <v>Layla Garcia</v>
      </c>
      <c r="R162" t="str">
        <f>IF(sales[[#This Row],[Revenue]]&gt;2000, "High Value", IF(sales[[#This Row],[Revenue]]&gt;1000, "Mid Value", "Low Value"))</f>
        <v>High Value</v>
      </c>
    </row>
    <row r="163" spans="1:18" x14ac:dyDescent="0.3">
      <c r="A163" t="s">
        <v>257</v>
      </c>
      <c r="B163" s="1">
        <v>46070</v>
      </c>
      <c r="C163" t="s">
        <v>520</v>
      </c>
      <c r="D163" t="str">
        <f>TRIM(RIGHT(SUBSTITUTE(sales[[#This Row],[SKU]],"-",REPT(" ",100)),100))</f>
        <v>LED</v>
      </c>
      <c r="E163" t="str">
        <f>LEFT(sales[[#This Row],[SKU]], FIND("-",sales[[#This Row],[SKU]])-1)</f>
        <v>ACC</v>
      </c>
      <c r="F163" t="s">
        <v>32</v>
      </c>
      <c r="G163" t="s">
        <v>45</v>
      </c>
      <c r="H163" t="s">
        <v>46</v>
      </c>
      <c r="I163" t="s">
        <v>43</v>
      </c>
      <c r="J163">
        <v>1</v>
      </c>
      <c r="K163" s="2">
        <v>59</v>
      </c>
      <c r="L163" s="3">
        <v>0.2</v>
      </c>
      <c r="M163" t="s">
        <v>51</v>
      </c>
      <c r="N163" t="s">
        <v>35</v>
      </c>
      <c r="O163" t="s">
        <v>19</v>
      </c>
      <c r="P163" s="4">
        <f>sales[[#This Row],[Quantity]]*sales[[#This Row],[UnitPrice]]*(1-sales[[#This Row],[Discount]])</f>
        <v>47.2</v>
      </c>
      <c r="Q163" t="str">
        <f>_xlfn.XLOOKUP(sales[[#This Row],[EmployeeID]], employees[EmployeeID], employees[FirstName]) &amp; " " &amp; _xlfn.XLOOKUP(sales[[#This Row],[EmployeeID]], employees[EmployeeID], employees[LastName])</f>
        <v>Layla Garcia</v>
      </c>
      <c r="R163" t="str">
        <f>IF(sales[[#This Row],[Revenue]]&gt;2000, "High Value", IF(sales[[#This Row],[Revenue]]&gt;1000, "Mid Value", "Low Value"))</f>
        <v>Low Value</v>
      </c>
    </row>
    <row r="164" spans="1:18" x14ac:dyDescent="0.3">
      <c r="A164" t="s">
        <v>258</v>
      </c>
      <c r="B164" s="1">
        <v>46074</v>
      </c>
      <c r="C164" t="s">
        <v>494</v>
      </c>
      <c r="D164" t="str">
        <f>TRIM(RIGHT(SUBSTITUTE(sales[[#This Row],[SKU]],"-",REPT(" ",100)),100))</f>
        <v>L</v>
      </c>
      <c r="E164" t="str">
        <f>LEFT(sales[[#This Row],[SKU]], FIND("-",sales[[#This Row],[SKU]])-1)</f>
        <v>E</v>
      </c>
      <c r="F164" t="s">
        <v>68</v>
      </c>
      <c r="G164" t="s">
        <v>79</v>
      </c>
      <c r="H164" t="s">
        <v>80</v>
      </c>
      <c r="I164" t="s">
        <v>16</v>
      </c>
      <c r="J164">
        <v>1</v>
      </c>
      <c r="K164" s="2">
        <v>1540</v>
      </c>
      <c r="L164" s="3">
        <v>0.15</v>
      </c>
      <c r="M164" t="s">
        <v>51</v>
      </c>
      <c r="N164" t="s">
        <v>18</v>
      </c>
      <c r="O164" t="s">
        <v>19</v>
      </c>
      <c r="P164" s="4">
        <f>sales[[#This Row],[Quantity]]*sales[[#This Row],[UnitPrice]]*(1-sales[[#This Row],[Discount]])</f>
        <v>1309</v>
      </c>
      <c r="Q164" t="str">
        <f>_xlfn.XLOOKUP(sales[[#This Row],[EmployeeID]], employees[EmployeeID], employees[FirstName]) &amp; " " &amp; _xlfn.XLOOKUP(sales[[#This Row],[EmployeeID]], employees[EmployeeID], employees[LastName])</f>
        <v>Grace Parker</v>
      </c>
      <c r="R164" t="str">
        <f>IF(sales[[#This Row],[Revenue]]&gt;2000, "High Value", IF(sales[[#This Row],[Revenue]]&gt;1000, "Mid Value", "Low Value"))</f>
        <v>Mid Value</v>
      </c>
    </row>
    <row r="165" spans="1:18" x14ac:dyDescent="0.3">
      <c r="A165" t="s">
        <v>259</v>
      </c>
      <c r="B165" s="1">
        <v>46074</v>
      </c>
      <c r="C165" t="s">
        <v>500</v>
      </c>
      <c r="D165" t="str">
        <f>TRIM(RIGHT(SUBSTITUTE(sales[[#This Row],[SKU]],"-",REPT(" ",100)),100))</f>
        <v>M</v>
      </c>
      <c r="E165" t="str">
        <f>LEFT(sales[[#This Row],[SKU]], FIND("-",sales[[#This Row],[SKU]])-1)</f>
        <v>E</v>
      </c>
      <c r="F165" t="s">
        <v>124</v>
      </c>
      <c r="G165" t="s">
        <v>64</v>
      </c>
      <c r="H165" t="s">
        <v>65</v>
      </c>
      <c r="I165" t="s">
        <v>16</v>
      </c>
      <c r="J165">
        <v>1</v>
      </c>
      <c r="K165" s="2">
        <v>2474</v>
      </c>
      <c r="L165" s="3">
        <v>0.15</v>
      </c>
      <c r="M165" t="s">
        <v>51</v>
      </c>
      <c r="N165" t="s">
        <v>47</v>
      </c>
      <c r="O165" t="s">
        <v>19</v>
      </c>
      <c r="P165" s="4">
        <f>sales[[#This Row],[Quantity]]*sales[[#This Row],[UnitPrice]]*(1-sales[[#This Row],[Discount]])</f>
        <v>2102.9</v>
      </c>
      <c r="Q165" t="str">
        <f>_xlfn.XLOOKUP(sales[[#This Row],[EmployeeID]], employees[EmployeeID], employees[FirstName]) &amp; " " &amp; _xlfn.XLOOKUP(sales[[#This Row],[EmployeeID]], employees[EmployeeID], employees[LastName])</f>
        <v>Claire Flores</v>
      </c>
      <c r="R165" t="str">
        <f>IF(sales[[#This Row],[Revenue]]&gt;2000, "High Value", IF(sales[[#This Row],[Revenue]]&gt;1000, "Mid Value", "Low Value"))</f>
        <v>High Value</v>
      </c>
    </row>
    <row r="166" spans="1:18" x14ac:dyDescent="0.3">
      <c r="A166" t="s">
        <v>260</v>
      </c>
      <c r="B166" s="1">
        <v>46075</v>
      </c>
      <c r="C166" t="s">
        <v>495</v>
      </c>
      <c r="D166" t="str">
        <f>TRIM(RIGHT(SUBSTITUTE(sales[[#This Row],[SKU]],"-",REPT(" ",100)),100))</f>
        <v>M</v>
      </c>
      <c r="E166" t="str">
        <f>LEFT(sales[[#This Row],[SKU]], FIND("-",sales[[#This Row],[SKU]])-1)</f>
        <v>E</v>
      </c>
      <c r="F166" t="s">
        <v>68</v>
      </c>
      <c r="G166" t="s">
        <v>75</v>
      </c>
      <c r="H166" t="s">
        <v>76</v>
      </c>
      <c r="I166" t="s">
        <v>16</v>
      </c>
      <c r="J166">
        <v>1</v>
      </c>
      <c r="K166" s="2">
        <v>2658</v>
      </c>
      <c r="L166" s="3">
        <v>0.2</v>
      </c>
      <c r="M166" t="s">
        <v>51</v>
      </c>
      <c r="N166" t="s">
        <v>25</v>
      </c>
      <c r="O166" t="s">
        <v>19</v>
      </c>
      <c r="P166" s="4">
        <f>sales[[#This Row],[Quantity]]*sales[[#This Row],[UnitPrice]]*(1-sales[[#This Row],[Discount]])</f>
        <v>2126.4</v>
      </c>
      <c r="Q166" t="str">
        <f>_xlfn.XLOOKUP(sales[[#This Row],[EmployeeID]], employees[EmployeeID], employees[FirstName]) &amp; " " &amp; _xlfn.XLOOKUP(sales[[#This Row],[EmployeeID]], employees[EmployeeID], employees[LastName])</f>
        <v>Grace Parker</v>
      </c>
      <c r="R166" t="str">
        <f>IF(sales[[#This Row],[Revenue]]&gt;2000, "High Value", IF(sales[[#This Row],[Revenue]]&gt;1000, "Mid Value", "Low Value"))</f>
        <v>High Value</v>
      </c>
    </row>
    <row r="167" spans="1:18" x14ac:dyDescent="0.3">
      <c r="A167" t="s">
        <v>261</v>
      </c>
      <c r="B167" s="1">
        <v>46075</v>
      </c>
      <c r="C167" t="s">
        <v>495</v>
      </c>
      <c r="D167" t="str">
        <f>TRIM(RIGHT(SUBSTITUTE(sales[[#This Row],[SKU]],"-",REPT(" ",100)),100))</f>
        <v>MINI</v>
      </c>
      <c r="E167" t="str">
        <f>LEFT(sales[[#This Row],[SKU]], FIND("-",sales[[#This Row],[SKU]])-1)</f>
        <v>ACC</v>
      </c>
      <c r="F167" t="s">
        <v>68</v>
      </c>
      <c r="G167" t="s">
        <v>57</v>
      </c>
      <c r="H167" t="s">
        <v>58</v>
      </c>
      <c r="I167" t="s">
        <v>43</v>
      </c>
      <c r="J167">
        <v>1</v>
      </c>
      <c r="K167" s="2">
        <v>27</v>
      </c>
      <c r="L167" s="3">
        <v>0.1</v>
      </c>
      <c r="M167" t="s">
        <v>51</v>
      </c>
      <c r="N167" t="s">
        <v>25</v>
      </c>
      <c r="O167" t="s">
        <v>19</v>
      </c>
      <c r="P167" s="4">
        <f>sales[[#This Row],[Quantity]]*sales[[#This Row],[UnitPrice]]*(1-sales[[#This Row],[Discount]])</f>
        <v>24.3</v>
      </c>
      <c r="Q167" t="str">
        <f>_xlfn.XLOOKUP(sales[[#This Row],[EmployeeID]], employees[EmployeeID], employees[FirstName]) &amp; " " &amp; _xlfn.XLOOKUP(sales[[#This Row],[EmployeeID]], employees[EmployeeID], employees[LastName])</f>
        <v>Grace Parker</v>
      </c>
      <c r="R167" t="str">
        <f>IF(sales[[#This Row],[Revenue]]&gt;2000, "High Value", IF(sales[[#This Row],[Revenue]]&gt;1000, "Mid Value", "Low Value"))</f>
        <v>Low Value</v>
      </c>
    </row>
    <row r="168" spans="1:18" x14ac:dyDescent="0.3">
      <c r="A168" t="s">
        <v>262</v>
      </c>
      <c r="B168" s="1">
        <v>46076</v>
      </c>
      <c r="C168" t="s">
        <v>523</v>
      </c>
      <c r="D168" t="str">
        <f>TRIM(RIGHT(SUBSTITUTE(sales[[#This Row],[SKU]],"-",REPT(" ",100)),100))</f>
        <v>S</v>
      </c>
      <c r="E168" t="str">
        <f>LEFT(sales[[#This Row],[SKU]], FIND("-",sales[[#This Row],[SKU]])-1)</f>
        <v>E</v>
      </c>
      <c r="F168" t="s">
        <v>13</v>
      </c>
      <c r="G168" t="s">
        <v>14</v>
      </c>
      <c r="H168" t="s">
        <v>15</v>
      </c>
      <c r="I168" t="s">
        <v>16</v>
      </c>
      <c r="J168">
        <v>1</v>
      </c>
      <c r="K168" s="2">
        <v>2944</v>
      </c>
      <c r="L168" s="3">
        <v>0.15</v>
      </c>
      <c r="M168" t="s">
        <v>51</v>
      </c>
      <c r="N168" t="s">
        <v>35</v>
      </c>
      <c r="O168" t="s">
        <v>72</v>
      </c>
      <c r="P168" s="4">
        <f>sales[[#This Row],[Quantity]]*sales[[#This Row],[UnitPrice]]*(1-sales[[#This Row],[Discount]])</f>
        <v>2502.4</v>
      </c>
      <c r="Q168" t="str">
        <f>_xlfn.XLOOKUP(sales[[#This Row],[EmployeeID]], employees[EmployeeID], employees[FirstName]) &amp; " " &amp; _xlfn.XLOOKUP(sales[[#This Row],[EmployeeID]], employees[EmployeeID], employees[LastName])</f>
        <v>Emily Underwood</v>
      </c>
      <c r="R168" t="str">
        <f>IF(sales[[#This Row],[Revenue]]&gt;2000, "High Value", IF(sales[[#This Row],[Revenue]]&gt;1000, "Mid Value", "Low Value"))</f>
        <v>High Value</v>
      </c>
    </row>
    <row r="169" spans="1:18" x14ac:dyDescent="0.3">
      <c r="A169" t="s">
        <v>263</v>
      </c>
      <c r="B169" s="1">
        <v>46076</v>
      </c>
      <c r="C169" t="s">
        <v>494</v>
      </c>
      <c r="D169" t="str">
        <f>TRIM(RIGHT(SUBSTITUTE(sales[[#This Row],[SKU]],"-",REPT(" ",100)),100))</f>
        <v>L</v>
      </c>
      <c r="E169" t="str">
        <f>LEFT(sales[[#This Row],[SKU]], FIND("-",sales[[#This Row],[SKU]])-1)</f>
        <v>E</v>
      </c>
      <c r="F169" t="s">
        <v>21</v>
      </c>
      <c r="G169" t="s">
        <v>79</v>
      </c>
      <c r="H169" t="s">
        <v>80</v>
      </c>
      <c r="I169" t="s">
        <v>16</v>
      </c>
      <c r="J169">
        <v>1</v>
      </c>
      <c r="K169" s="2">
        <v>1602</v>
      </c>
      <c r="L169" s="3">
        <v>0.2</v>
      </c>
      <c r="M169" t="s">
        <v>24</v>
      </c>
      <c r="N169" t="s">
        <v>18</v>
      </c>
      <c r="O169" t="s">
        <v>19</v>
      </c>
      <c r="P169" s="4">
        <f>sales[[#This Row],[Quantity]]*sales[[#This Row],[UnitPrice]]*(1-sales[[#This Row],[Discount]])</f>
        <v>1281.6000000000001</v>
      </c>
      <c r="Q169" t="str">
        <f>_xlfn.XLOOKUP(sales[[#This Row],[EmployeeID]], employees[EmployeeID], employees[FirstName]) &amp; " " &amp; _xlfn.XLOOKUP(sales[[#This Row],[EmployeeID]], employees[EmployeeID], employees[LastName])</f>
        <v>Leah Gray</v>
      </c>
      <c r="R169" t="str">
        <f>IF(sales[[#This Row],[Revenue]]&gt;2000, "High Value", IF(sales[[#This Row],[Revenue]]&gt;1000, "Mid Value", "Low Value"))</f>
        <v>Mid Value</v>
      </c>
    </row>
    <row r="170" spans="1:18" x14ac:dyDescent="0.3">
      <c r="A170" t="s">
        <v>264</v>
      </c>
      <c r="B170" s="1">
        <v>46076</v>
      </c>
      <c r="C170" t="s">
        <v>494</v>
      </c>
      <c r="D170" t="str">
        <f>TRIM(RIGHT(SUBSTITUTE(sales[[#This Row],[SKU]],"-",REPT(" ",100)),100))</f>
        <v>PANNIER</v>
      </c>
      <c r="E170" t="str">
        <f>LEFT(sales[[#This Row],[SKU]], FIND("-",sales[[#This Row],[SKU]])-1)</f>
        <v>ACC</v>
      </c>
      <c r="F170" t="s">
        <v>21</v>
      </c>
      <c r="G170" t="s">
        <v>41</v>
      </c>
      <c r="H170" t="s">
        <v>42</v>
      </c>
      <c r="I170" t="s">
        <v>43</v>
      </c>
      <c r="J170">
        <v>1</v>
      </c>
      <c r="K170" s="2">
        <v>89</v>
      </c>
      <c r="L170" s="3">
        <v>0.1</v>
      </c>
      <c r="M170" t="s">
        <v>24</v>
      </c>
      <c r="N170" t="s">
        <v>18</v>
      </c>
      <c r="O170" t="s">
        <v>19</v>
      </c>
      <c r="P170" s="4">
        <f>sales[[#This Row],[Quantity]]*sales[[#This Row],[UnitPrice]]*(1-sales[[#This Row],[Discount]])</f>
        <v>80.100000000000009</v>
      </c>
      <c r="Q170" t="str">
        <f>_xlfn.XLOOKUP(sales[[#This Row],[EmployeeID]], employees[EmployeeID], employees[FirstName]) &amp; " " &amp; _xlfn.XLOOKUP(sales[[#This Row],[EmployeeID]], employees[EmployeeID], employees[LastName])</f>
        <v>Leah Gray</v>
      </c>
      <c r="R170" t="str">
        <f>IF(sales[[#This Row],[Revenue]]&gt;2000, "High Value", IF(sales[[#This Row],[Revenue]]&gt;1000, "Mid Value", "Low Value"))</f>
        <v>Low Value</v>
      </c>
    </row>
    <row r="171" spans="1:18" x14ac:dyDescent="0.3">
      <c r="A171" t="s">
        <v>265</v>
      </c>
      <c r="B171" s="1">
        <v>46076</v>
      </c>
      <c r="C171" t="s">
        <v>494</v>
      </c>
      <c r="D171" t="str">
        <f>TRIM(RIGHT(SUBSTITUTE(sales[[#This Row],[SKU]],"-",REPT(" ",100)),100))</f>
        <v>BLK</v>
      </c>
      <c r="E171" t="str">
        <f>LEFT(sales[[#This Row],[SKU]], FIND("-",sales[[#This Row],[SKU]])-1)</f>
        <v>ACC</v>
      </c>
      <c r="F171" t="s">
        <v>124</v>
      </c>
      <c r="G171" t="s">
        <v>130</v>
      </c>
      <c r="H171" t="s">
        <v>131</v>
      </c>
      <c r="I171" t="s">
        <v>43</v>
      </c>
      <c r="J171">
        <v>1</v>
      </c>
      <c r="K171" s="2">
        <v>79</v>
      </c>
      <c r="L171" s="3">
        <v>0.15</v>
      </c>
      <c r="M171" t="s">
        <v>17</v>
      </c>
      <c r="N171" t="s">
        <v>47</v>
      </c>
      <c r="O171" t="s">
        <v>30</v>
      </c>
      <c r="P171" s="4">
        <f>sales[[#This Row],[Quantity]]*sales[[#This Row],[UnitPrice]]*(1-sales[[#This Row],[Discount]])</f>
        <v>67.149999999999991</v>
      </c>
      <c r="Q171" t="str">
        <f>_xlfn.XLOOKUP(sales[[#This Row],[EmployeeID]], employees[EmployeeID], employees[FirstName]) &amp; " " &amp; _xlfn.XLOOKUP(sales[[#This Row],[EmployeeID]], employees[EmployeeID], employees[LastName])</f>
        <v>Claire Flores</v>
      </c>
      <c r="R171" t="str">
        <f>IF(sales[[#This Row],[Revenue]]&gt;2000, "High Value", IF(sales[[#This Row],[Revenue]]&gt;1000, "Mid Value", "Low Value"))</f>
        <v>Low Value</v>
      </c>
    </row>
    <row r="172" spans="1:18" x14ac:dyDescent="0.3">
      <c r="A172" t="s">
        <v>266</v>
      </c>
      <c r="B172" s="1">
        <v>46078</v>
      </c>
      <c r="C172" t="s">
        <v>498</v>
      </c>
      <c r="D172" t="str">
        <f>TRIM(RIGHT(SUBSTITUTE(sales[[#This Row],[SKU]],"-",REPT(" ",100)),100))</f>
        <v>WHT</v>
      </c>
      <c r="E172" t="str">
        <f>LEFT(sales[[#This Row],[SKU]], FIND("-",sales[[#This Row],[SKU]])-1)</f>
        <v>ACC</v>
      </c>
      <c r="F172" t="s">
        <v>27</v>
      </c>
      <c r="G172" t="s">
        <v>115</v>
      </c>
      <c r="H172" t="s">
        <v>116</v>
      </c>
      <c r="I172" t="s">
        <v>43</v>
      </c>
      <c r="J172">
        <v>1</v>
      </c>
      <c r="K172" s="2">
        <v>79</v>
      </c>
      <c r="L172" s="3">
        <v>0.15</v>
      </c>
      <c r="M172" t="s">
        <v>17</v>
      </c>
      <c r="N172" t="s">
        <v>47</v>
      </c>
      <c r="O172" t="s">
        <v>30</v>
      </c>
      <c r="P172" s="4">
        <f>sales[[#This Row],[Quantity]]*sales[[#This Row],[UnitPrice]]*(1-sales[[#This Row],[Discount]])</f>
        <v>67.149999999999991</v>
      </c>
      <c r="Q172" t="str">
        <f>_xlfn.XLOOKUP(sales[[#This Row],[EmployeeID]], employees[EmployeeID], employees[FirstName]) &amp; " " &amp; _xlfn.XLOOKUP(sales[[#This Row],[EmployeeID]], employees[EmployeeID], employees[LastName])</f>
        <v>Olivia Lopez</v>
      </c>
      <c r="R172" t="str">
        <f>IF(sales[[#This Row],[Revenue]]&gt;2000, "High Value", IF(sales[[#This Row],[Revenue]]&gt;1000, "Mid Value", "Low Value"))</f>
        <v>Low Value</v>
      </c>
    </row>
    <row r="173" spans="1:18" x14ac:dyDescent="0.3">
      <c r="A173" t="s">
        <v>267</v>
      </c>
      <c r="B173" s="1">
        <v>46079</v>
      </c>
      <c r="C173" t="s">
        <v>528</v>
      </c>
      <c r="D173" t="str">
        <f>TRIM(RIGHT(SUBSTITUTE(sales[[#This Row],[SKU]],"-",REPT(" ",100)),100))</f>
        <v>M</v>
      </c>
      <c r="E173" t="str">
        <f>LEFT(sales[[#This Row],[SKU]], FIND("-",sales[[#This Row],[SKU]])-1)</f>
        <v>E</v>
      </c>
      <c r="F173" t="s">
        <v>94</v>
      </c>
      <c r="G173" t="s">
        <v>107</v>
      </c>
      <c r="H173" t="s">
        <v>108</v>
      </c>
      <c r="I173" t="s">
        <v>16</v>
      </c>
      <c r="J173">
        <v>1</v>
      </c>
      <c r="K173" s="2">
        <v>2293</v>
      </c>
      <c r="L173" s="3">
        <v>0.2</v>
      </c>
      <c r="M173" t="s">
        <v>17</v>
      </c>
      <c r="N173" t="s">
        <v>35</v>
      </c>
      <c r="O173" t="s">
        <v>19</v>
      </c>
      <c r="P173" s="4">
        <f>sales[[#This Row],[Quantity]]*sales[[#This Row],[UnitPrice]]*(1-sales[[#This Row],[Discount]])</f>
        <v>1834.4</v>
      </c>
      <c r="Q173" t="str">
        <f>_xlfn.XLOOKUP(sales[[#This Row],[EmployeeID]], employees[EmployeeID], employees[FirstName]) &amp; " " &amp; _xlfn.XLOOKUP(sales[[#This Row],[EmployeeID]], employees[EmployeeID], employees[LastName])</f>
        <v>Henry Quinn</v>
      </c>
      <c r="R173" t="str">
        <f>IF(sales[[#This Row],[Revenue]]&gt;2000, "High Value", IF(sales[[#This Row],[Revenue]]&gt;1000, "Mid Value", "Low Value"))</f>
        <v>Mid Value</v>
      </c>
    </row>
    <row r="174" spans="1:18" x14ac:dyDescent="0.3">
      <c r="A174" t="s">
        <v>268</v>
      </c>
      <c r="B174" s="1">
        <v>46079</v>
      </c>
      <c r="C174" t="s">
        <v>528</v>
      </c>
      <c r="D174" t="str">
        <f>TRIM(RIGHT(SUBSTITUTE(sales[[#This Row],[SKU]],"-",REPT(" ",100)),100))</f>
        <v>MINI</v>
      </c>
      <c r="E174" t="str">
        <f>LEFT(sales[[#This Row],[SKU]], FIND("-",sales[[#This Row],[SKU]])-1)</f>
        <v>ACC</v>
      </c>
      <c r="F174" t="s">
        <v>94</v>
      </c>
      <c r="G174" t="s">
        <v>57</v>
      </c>
      <c r="H174" t="s">
        <v>58</v>
      </c>
      <c r="I174" t="s">
        <v>43</v>
      </c>
      <c r="J174">
        <v>1</v>
      </c>
      <c r="K174" s="2">
        <v>27</v>
      </c>
      <c r="L174" s="3">
        <v>0.1</v>
      </c>
      <c r="M174" t="s">
        <v>17</v>
      </c>
      <c r="N174" t="s">
        <v>35</v>
      </c>
      <c r="O174" t="s">
        <v>19</v>
      </c>
      <c r="P174" s="4">
        <f>sales[[#This Row],[Quantity]]*sales[[#This Row],[UnitPrice]]*(1-sales[[#This Row],[Discount]])</f>
        <v>24.3</v>
      </c>
      <c r="Q174" t="str">
        <f>_xlfn.XLOOKUP(sales[[#This Row],[EmployeeID]], employees[EmployeeID], employees[FirstName]) &amp; " " &amp; _xlfn.XLOOKUP(sales[[#This Row],[EmployeeID]], employees[EmployeeID], employees[LastName])</f>
        <v>Henry Quinn</v>
      </c>
      <c r="R174" t="str">
        <f>IF(sales[[#This Row],[Revenue]]&gt;2000, "High Value", IF(sales[[#This Row],[Revenue]]&gt;1000, "Mid Value", "Low Value"))</f>
        <v>Low Value</v>
      </c>
    </row>
    <row r="175" spans="1:18" x14ac:dyDescent="0.3">
      <c r="A175" t="s">
        <v>269</v>
      </c>
      <c r="B175" s="1">
        <v>46080</v>
      </c>
      <c r="C175" t="s">
        <v>510</v>
      </c>
      <c r="D175" t="str">
        <f>TRIM(RIGHT(SUBSTITUTE(sales[[#This Row],[SKU]],"-",REPT(" ",100)),100))</f>
        <v>S</v>
      </c>
      <c r="E175" t="str">
        <f>LEFT(sales[[#This Row],[SKU]], FIND("-",sales[[#This Row],[SKU]])-1)</f>
        <v>E</v>
      </c>
      <c r="F175" t="s">
        <v>37</v>
      </c>
      <c r="G175" t="s">
        <v>38</v>
      </c>
      <c r="H175" t="s">
        <v>39</v>
      </c>
      <c r="I175" t="s">
        <v>16</v>
      </c>
      <c r="J175">
        <v>1</v>
      </c>
      <c r="K175" s="2">
        <v>1680</v>
      </c>
      <c r="L175" s="3">
        <v>0.15</v>
      </c>
      <c r="M175" t="s">
        <v>51</v>
      </c>
      <c r="N175" t="s">
        <v>18</v>
      </c>
      <c r="O175" t="s">
        <v>19</v>
      </c>
      <c r="P175" s="4">
        <f>sales[[#This Row],[Quantity]]*sales[[#This Row],[UnitPrice]]*(1-sales[[#This Row],[Discount]])</f>
        <v>1428</v>
      </c>
      <c r="Q175" t="str">
        <f>_xlfn.XLOOKUP(sales[[#This Row],[EmployeeID]], employees[EmployeeID], employees[FirstName]) &amp; " " &amp; _xlfn.XLOOKUP(sales[[#This Row],[EmployeeID]], employees[EmployeeID], employees[LastName])</f>
        <v>Riley Hayes</v>
      </c>
      <c r="R175" t="str">
        <f>IF(sales[[#This Row],[Revenue]]&gt;2000, "High Value", IF(sales[[#This Row],[Revenue]]&gt;1000, "Mid Value", "Low Value"))</f>
        <v>Mid Value</v>
      </c>
    </row>
    <row r="176" spans="1:18" x14ac:dyDescent="0.3">
      <c r="A176" t="s">
        <v>270</v>
      </c>
      <c r="B176" s="1">
        <v>46080</v>
      </c>
      <c r="C176" t="s">
        <v>510</v>
      </c>
      <c r="D176" t="str">
        <f>TRIM(RIGHT(SUBSTITUTE(sales[[#This Row],[SKU]],"-",REPT(" ",100)),100))</f>
        <v>STD</v>
      </c>
      <c r="E176" t="str">
        <f>LEFT(sales[[#This Row],[SKU]], FIND("-",sales[[#This Row],[SKU]])-1)</f>
        <v>ACC</v>
      </c>
      <c r="F176" t="s">
        <v>37</v>
      </c>
      <c r="G176" t="s">
        <v>88</v>
      </c>
      <c r="H176" t="s">
        <v>89</v>
      </c>
      <c r="I176" t="s">
        <v>43</v>
      </c>
      <c r="J176">
        <v>1</v>
      </c>
      <c r="K176" s="2">
        <v>49</v>
      </c>
      <c r="L176" s="3">
        <v>0.2</v>
      </c>
      <c r="M176" t="s">
        <v>51</v>
      </c>
      <c r="N176" t="s">
        <v>18</v>
      </c>
      <c r="O176" t="s">
        <v>19</v>
      </c>
      <c r="P176" s="4">
        <f>sales[[#This Row],[Quantity]]*sales[[#This Row],[UnitPrice]]*(1-sales[[#This Row],[Discount]])</f>
        <v>39.200000000000003</v>
      </c>
      <c r="Q176" t="str">
        <f>_xlfn.XLOOKUP(sales[[#This Row],[EmployeeID]], employees[EmployeeID], employees[FirstName]) &amp; " " &amp; _xlfn.XLOOKUP(sales[[#This Row],[EmployeeID]], employees[EmployeeID], employees[LastName])</f>
        <v>Riley Hayes</v>
      </c>
      <c r="R176" t="str">
        <f>IF(sales[[#This Row],[Revenue]]&gt;2000, "High Value", IF(sales[[#This Row],[Revenue]]&gt;1000, "Mid Value", "Low Value"))</f>
        <v>Low Value</v>
      </c>
    </row>
  </sheetData>
  <conditionalFormatting sqref="L1:L1048576">
    <cfRule type="cellIs" dxfId="3" priority="1" operator="equal">
      <formula>0</formula>
    </cfRule>
  </conditionalFormatting>
  <printOptions verticalCentered="1"/>
  <pageMargins left="0.7" right="0.7" top="0.75" bottom="0.75" header="0.3" footer="0.3"/>
  <pageSetup scale="18" orientation="landscape" r:id="rId1"/>
  <headerFooter>
    <oddFooter>&amp;L&amp;F&amp;R&amp;P</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9676-A507-4AF8-8F77-AAC3B82B54F6}">
  <sheetPr>
    <tabColor theme="8" tint="0.79998168889431442"/>
    <pageSetUpPr fitToPage="1"/>
  </sheetPr>
  <dimension ref="A3:O22"/>
  <sheetViews>
    <sheetView workbookViewId="0">
      <selection activeCell="L27" sqref="L27"/>
    </sheetView>
  </sheetViews>
  <sheetFormatPr defaultRowHeight="14.4" x14ac:dyDescent="0.3"/>
  <cols>
    <col min="1" max="1" width="14.88671875" bestFit="1" customWidth="1"/>
    <col min="2" max="2" width="14.109375" customWidth="1"/>
    <col min="4" max="4" width="12.44140625" customWidth="1"/>
    <col min="5" max="5" width="14.109375" customWidth="1"/>
  </cols>
  <sheetData>
    <row r="3" spans="1:15" x14ac:dyDescent="0.3">
      <c r="A3" s="5" t="s">
        <v>273</v>
      </c>
      <c r="B3" t="s">
        <v>275</v>
      </c>
      <c r="D3" s="5" t="s">
        <v>273</v>
      </c>
      <c r="E3" t="s">
        <v>275</v>
      </c>
    </row>
    <row r="4" spans="1:15" x14ac:dyDescent="0.3">
      <c r="A4" s="6" t="s">
        <v>577</v>
      </c>
      <c r="B4" s="4">
        <v>10723.45</v>
      </c>
      <c r="D4" s="6" t="s">
        <v>575</v>
      </c>
      <c r="E4" s="4">
        <v>186934.2</v>
      </c>
    </row>
    <row r="5" spans="1:15" x14ac:dyDescent="0.3">
      <c r="A5" s="6" t="s">
        <v>578</v>
      </c>
      <c r="B5" s="4">
        <v>9085.85</v>
      </c>
      <c r="D5" s="9" t="s">
        <v>595</v>
      </c>
      <c r="E5" s="4">
        <v>40646.749999999993</v>
      </c>
    </row>
    <row r="6" spans="1:15" x14ac:dyDescent="0.3">
      <c r="A6" s="6" t="s">
        <v>579</v>
      </c>
      <c r="B6" s="4">
        <v>10890.700000000003</v>
      </c>
      <c r="D6" s="9" t="s">
        <v>596</v>
      </c>
      <c r="E6" s="4">
        <v>40796.250000000007</v>
      </c>
    </row>
    <row r="7" spans="1:15" x14ac:dyDescent="0.3">
      <c r="A7" s="6" t="s">
        <v>580</v>
      </c>
      <c r="B7" s="4">
        <v>13967.649999999998</v>
      </c>
      <c r="D7" s="9" t="s">
        <v>597</v>
      </c>
      <c r="E7" s="4">
        <v>35787.700000000004</v>
      </c>
    </row>
    <row r="8" spans="1:15" x14ac:dyDescent="0.3">
      <c r="A8" s="6" t="s">
        <v>581</v>
      </c>
      <c r="B8" s="4">
        <v>16651.600000000002</v>
      </c>
      <c r="D8" s="9" t="s">
        <v>598</v>
      </c>
      <c r="E8" s="4">
        <v>33640.850000000006</v>
      </c>
    </row>
    <row r="9" spans="1:15" x14ac:dyDescent="0.3">
      <c r="A9" s="6" t="s">
        <v>582</v>
      </c>
      <c r="B9" s="4">
        <v>21404.050000000003</v>
      </c>
      <c r="D9" s="9" t="s">
        <v>599</v>
      </c>
      <c r="E9" s="4">
        <v>36062.650000000009</v>
      </c>
    </row>
    <row r="10" spans="1:15" x14ac:dyDescent="0.3">
      <c r="A10" s="6" t="s">
        <v>583</v>
      </c>
      <c r="B10" s="4">
        <v>13751.05</v>
      </c>
      <c r="D10" s="6" t="s">
        <v>576</v>
      </c>
      <c r="E10" s="4">
        <v>61984.400000000009</v>
      </c>
    </row>
    <row r="11" spans="1:15" x14ac:dyDescent="0.3">
      <c r="A11" s="6" t="s">
        <v>584</v>
      </c>
      <c r="B11" s="4">
        <v>9538.35</v>
      </c>
      <c r="D11" s="9" t="s">
        <v>600</v>
      </c>
      <c r="E11" s="4">
        <v>27166.3</v>
      </c>
    </row>
    <row r="12" spans="1:15" ht="18" x14ac:dyDescent="0.35">
      <c r="A12" s="6" t="s">
        <v>585</v>
      </c>
      <c r="B12" s="4">
        <v>9654.15</v>
      </c>
      <c r="D12" s="9" t="s">
        <v>601</v>
      </c>
      <c r="E12" s="4">
        <v>34818.100000000006</v>
      </c>
      <c r="L12" s="41"/>
      <c r="N12" s="59"/>
      <c r="O12" s="41"/>
    </row>
    <row r="13" spans="1:15" x14ac:dyDescent="0.3">
      <c r="A13" s="6" t="s">
        <v>586</v>
      </c>
      <c r="B13" s="4">
        <v>19332.599999999999</v>
      </c>
      <c r="D13" s="6" t="s">
        <v>274</v>
      </c>
      <c r="E13" s="4">
        <v>248918.6</v>
      </c>
    </row>
    <row r="14" spans="1:15" x14ac:dyDescent="0.3">
      <c r="A14" s="6" t="s">
        <v>587</v>
      </c>
      <c r="B14" s="4">
        <v>11874.449999999999</v>
      </c>
    </row>
    <row r="15" spans="1:15" x14ac:dyDescent="0.3">
      <c r="A15" s="6" t="s">
        <v>588</v>
      </c>
      <c r="B15" s="4">
        <v>28672.899999999998</v>
      </c>
      <c r="D15" s="5" t="s">
        <v>273</v>
      </c>
      <c r="E15" t="s">
        <v>275</v>
      </c>
    </row>
    <row r="16" spans="1:15" x14ac:dyDescent="0.3">
      <c r="A16" s="6" t="s">
        <v>589</v>
      </c>
      <c r="B16" s="4">
        <v>14060.5</v>
      </c>
      <c r="D16" s="6" t="s">
        <v>906</v>
      </c>
      <c r="E16" s="4">
        <v>171856.14999999994</v>
      </c>
    </row>
    <row r="17" spans="1:5" x14ac:dyDescent="0.3">
      <c r="A17" s="6" t="s">
        <v>590</v>
      </c>
      <c r="B17" s="4">
        <v>18547.349999999995</v>
      </c>
      <c r="D17" s="6" t="s">
        <v>907</v>
      </c>
      <c r="E17" s="4">
        <v>3490.650000000001</v>
      </c>
    </row>
    <row r="18" spans="1:5" x14ac:dyDescent="0.3">
      <c r="A18" s="6" t="s">
        <v>591</v>
      </c>
      <c r="B18" s="4">
        <v>10241.25</v>
      </c>
      <c r="D18" s="6" t="s">
        <v>908</v>
      </c>
      <c r="E18" s="4">
        <v>73571.799999999988</v>
      </c>
    </row>
    <row r="19" spans="1:5" x14ac:dyDescent="0.3">
      <c r="A19" s="6" t="s">
        <v>592</v>
      </c>
      <c r="B19" s="4">
        <v>11368.25</v>
      </c>
      <c r="D19" s="6" t="s">
        <v>274</v>
      </c>
      <c r="E19" s="4">
        <v>248918.59999999992</v>
      </c>
    </row>
    <row r="20" spans="1:5" x14ac:dyDescent="0.3">
      <c r="A20" s="6" t="s">
        <v>593</v>
      </c>
      <c r="B20" s="4">
        <v>12203.45</v>
      </c>
    </row>
    <row r="21" spans="1:5" x14ac:dyDescent="0.3">
      <c r="A21" s="6" t="s">
        <v>594</v>
      </c>
      <c r="B21" s="4">
        <v>6951</v>
      </c>
    </row>
    <row r="22" spans="1:5" x14ac:dyDescent="0.3">
      <c r="A22" s="6" t="s">
        <v>274</v>
      </c>
      <c r="B22" s="4">
        <v>248918.60000000003</v>
      </c>
    </row>
  </sheetData>
  <printOptions verticalCentered="1"/>
  <pageMargins left="0.7" right="0.7" top="0.75" bottom="0.75" header="0.3" footer="0.3"/>
  <pageSetup scale="79" orientation="landscape" r:id="rId4"/>
  <headerFooter>
    <oddFooter>&amp;L&amp;F&amp;R&amp;P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61172-A662-4ECA-903F-A9546E9749BB}">
  <sheetPr>
    <tabColor theme="7"/>
    <pageSetUpPr fitToPage="1"/>
  </sheetPr>
  <dimension ref="A1:O61"/>
  <sheetViews>
    <sheetView topLeftCell="A21" workbookViewId="0">
      <selection activeCell="O13" sqref="O13"/>
    </sheetView>
  </sheetViews>
  <sheetFormatPr defaultRowHeight="14.4" x14ac:dyDescent="0.3"/>
  <cols>
    <col min="1" max="1" width="13.109375" customWidth="1"/>
    <col min="2" max="2" width="12" customWidth="1"/>
    <col min="3" max="3" width="11.6640625" customWidth="1"/>
    <col min="4" max="4" width="30.109375" customWidth="1"/>
    <col min="5" max="5" width="13.21875" customWidth="1"/>
    <col min="6" max="6" width="13.33203125" customWidth="1"/>
    <col min="7" max="7" width="7.6640625" style="6" customWidth="1"/>
    <col min="8" max="8" width="15.33203125" style="6" customWidth="1"/>
    <col min="9" max="9" width="10.33203125" style="1" customWidth="1"/>
    <col min="11" max="11" width="13.33203125" customWidth="1"/>
    <col min="12" max="12" width="18.21875" customWidth="1"/>
  </cols>
  <sheetData>
    <row r="1" spans="1:15" x14ac:dyDescent="0.3">
      <c r="A1" t="s">
        <v>1</v>
      </c>
      <c r="B1" t="s">
        <v>278</v>
      </c>
      <c r="C1" t="s">
        <v>279</v>
      </c>
      <c r="D1" t="s">
        <v>280</v>
      </c>
      <c r="E1" t="s">
        <v>281</v>
      </c>
      <c r="F1" t="s">
        <v>282</v>
      </c>
      <c r="G1" s="6" t="s">
        <v>283</v>
      </c>
      <c r="H1" s="6" t="s">
        <v>284</v>
      </c>
      <c r="I1" s="1" t="s">
        <v>285</v>
      </c>
    </row>
    <row r="2" spans="1:15" x14ac:dyDescent="0.3">
      <c r="A2" t="s">
        <v>487</v>
      </c>
      <c r="B2" t="s">
        <v>286</v>
      </c>
      <c r="C2" t="s">
        <v>287</v>
      </c>
      <c r="D2" t="s">
        <v>288</v>
      </c>
      <c r="E2" t="s">
        <v>423</v>
      </c>
      <c r="F2" t="s">
        <v>289</v>
      </c>
      <c r="G2" s="6" t="s">
        <v>290</v>
      </c>
      <c r="H2" s="6" t="s">
        <v>291</v>
      </c>
      <c r="I2" s="1">
        <v>46037</v>
      </c>
      <c r="K2" s="5" t="s">
        <v>273</v>
      </c>
      <c r="L2" t="s">
        <v>919</v>
      </c>
    </row>
    <row r="3" spans="1:15" x14ac:dyDescent="0.3">
      <c r="A3" t="s">
        <v>497</v>
      </c>
      <c r="B3" t="s">
        <v>292</v>
      </c>
      <c r="C3" t="s">
        <v>293</v>
      </c>
      <c r="D3" t="s">
        <v>294</v>
      </c>
      <c r="E3" t="s">
        <v>424</v>
      </c>
      <c r="F3" t="s">
        <v>295</v>
      </c>
      <c r="G3" s="6" t="s">
        <v>290</v>
      </c>
      <c r="H3" s="6" t="s">
        <v>291</v>
      </c>
      <c r="I3" s="1">
        <v>45702</v>
      </c>
      <c r="K3" s="6" t="s">
        <v>289</v>
      </c>
      <c r="L3">
        <v>9</v>
      </c>
    </row>
    <row r="4" spans="1:15" x14ac:dyDescent="0.3">
      <c r="A4" t="s">
        <v>509</v>
      </c>
      <c r="B4" t="s">
        <v>296</v>
      </c>
      <c r="C4" t="s">
        <v>297</v>
      </c>
      <c r="D4" t="s">
        <v>298</v>
      </c>
      <c r="E4" t="s">
        <v>425</v>
      </c>
      <c r="F4" t="s">
        <v>299</v>
      </c>
      <c r="G4" s="6" t="s">
        <v>290</v>
      </c>
      <c r="H4" s="6" t="s">
        <v>291</v>
      </c>
      <c r="I4" s="1">
        <v>45916</v>
      </c>
      <c r="K4" s="6" t="s">
        <v>327</v>
      </c>
      <c r="L4">
        <v>3</v>
      </c>
    </row>
    <row r="5" spans="1:15" x14ac:dyDescent="0.3">
      <c r="A5" t="s">
        <v>525</v>
      </c>
      <c r="B5" t="s">
        <v>300</v>
      </c>
      <c r="C5" t="s">
        <v>301</v>
      </c>
      <c r="D5" t="s">
        <v>302</v>
      </c>
      <c r="E5" t="s">
        <v>426</v>
      </c>
      <c r="F5" t="s">
        <v>303</v>
      </c>
      <c r="G5" s="6" t="s">
        <v>290</v>
      </c>
      <c r="H5" s="6" t="s">
        <v>304</v>
      </c>
      <c r="I5" s="1">
        <v>45770</v>
      </c>
      <c r="K5" s="6" t="s">
        <v>341</v>
      </c>
      <c r="L5">
        <v>3</v>
      </c>
    </row>
    <row r="6" spans="1:15" x14ac:dyDescent="0.3">
      <c r="A6" t="s">
        <v>483</v>
      </c>
      <c r="B6" t="s">
        <v>305</v>
      </c>
      <c r="C6" t="s">
        <v>306</v>
      </c>
      <c r="D6" t="s">
        <v>307</v>
      </c>
      <c r="E6" t="s">
        <v>427</v>
      </c>
      <c r="F6" t="s">
        <v>303</v>
      </c>
      <c r="G6" s="6" t="s">
        <v>290</v>
      </c>
      <c r="H6" s="6" t="s">
        <v>291</v>
      </c>
      <c r="I6" s="1">
        <v>45832</v>
      </c>
      <c r="K6" s="6" t="s">
        <v>299</v>
      </c>
      <c r="L6">
        <v>5</v>
      </c>
    </row>
    <row r="7" spans="1:15" x14ac:dyDescent="0.3">
      <c r="A7" t="s">
        <v>532</v>
      </c>
      <c r="B7" t="s">
        <v>308</v>
      </c>
      <c r="C7" t="s">
        <v>309</v>
      </c>
      <c r="D7" t="s">
        <v>310</v>
      </c>
      <c r="E7" t="s">
        <v>428</v>
      </c>
      <c r="F7" t="s">
        <v>311</v>
      </c>
      <c r="G7" s="6" t="s">
        <v>290</v>
      </c>
      <c r="H7" s="6" t="s">
        <v>291</v>
      </c>
      <c r="I7" s="1">
        <v>45705</v>
      </c>
      <c r="K7" s="6" t="s">
        <v>311</v>
      </c>
      <c r="L7">
        <v>10</v>
      </c>
    </row>
    <row r="8" spans="1:15" x14ac:dyDescent="0.3">
      <c r="A8" t="s">
        <v>519</v>
      </c>
      <c r="B8" t="s">
        <v>312</v>
      </c>
      <c r="C8" t="s">
        <v>313</v>
      </c>
      <c r="D8" t="s">
        <v>314</v>
      </c>
      <c r="E8" t="s">
        <v>429</v>
      </c>
      <c r="F8" t="s">
        <v>315</v>
      </c>
      <c r="G8" s="6" t="s">
        <v>290</v>
      </c>
      <c r="H8" s="6" t="s">
        <v>291</v>
      </c>
      <c r="I8" s="1">
        <v>46071</v>
      </c>
      <c r="K8" s="6" t="s">
        <v>348</v>
      </c>
      <c r="L8">
        <v>5</v>
      </c>
    </row>
    <row r="9" spans="1:15" x14ac:dyDescent="0.3">
      <c r="A9" t="s">
        <v>518</v>
      </c>
      <c r="B9" t="s">
        <v>316</v>
      </c>
      <c r="C9" t="s">
        <v>317</v>
      </c>
      <c r="D9" t="s">
        <v>318</v>
      </c>
      <c r="E9" t="s">
        <v>430</v>
      </c>
      <c r="F9" t="s">
        <v>311</v>
      </c>
      <c r="G9" s="6" t="s">
        <v>290</v>
      </c>
      <c r="H9" s="6" t="s">
        <v>291</v>
      </c>
      <c r="I9" s="1">
        <v>45940</v>
      </c>
      <c r="K9" s="6" t="s">
        <v>303</v>
      </c>
      <c r="L9">
        <v>6</v>
      </c>
    </row>
    <row r="10" spans="1:15" x14ac:dyDescent="0.3">
      <c r="A10" t="s">
        <v>909</v>
      </c>
      <c r="B10" t="s">
        <v>300</v>
      </c>
      <c r="C10" t="s">
        <v>319</v>
      </c>
      <c r="D10" t="s">
        <v>320</v>
      </c>
      <c r="E10" t="s">
        <v>431</v>
      </c>
      <c r="F10" t="s">
        <v>289</v>
      </c>
      <c r="G10" s="6" t="s">
        <v>290</v>
      </c>
      <c r="H10" s="6" t="s">
        <v>321</v>
      </c>
      <c r="I10" s="1">
        <v>45996</v>
      </c>
      <c r="K10" s="6" t="s">
        <v>295</v>
      </c>
      <c r="L10">
        <v>7</v>
      </c>
    </row>
    <row r="11" spans="1:15" x14ac:dyDescent="0.3">
      <c r="A11" t="s">
        <v>507</v>
      </c>
      <c r="B11" t="s">
        <v>322</v>
      </c>
      <c r="C11" t="s">
        <v>323</v>
      </c>
      <c r="D11" t="s">
        <v>324</v>
      </c>
      <c r="E11" t="s">
        <v>432</v>
      </c>
      <c r="F11" t="s">
        <v>311</v>
      </c>
      <c r="G11" s="6" t="s">
        <v>290</v>
      </c>
      <c r="H11" s="6" t="s">
        <v>291</v>
      </c>
      <c r="I11" s="1">
        <v>45852</v>
      </c>
      <c r="K11" s="6" t="s">
        <v>315</v>
      </c>
      <c r="L11">
        <v>7</v>
      </c>
    </row>
    <row r="12" spans="1:15" ht="18" x14ac:dyDescent="0.35">
      <c r="A12" t="s">
        <v>533</v>
      </c>
      <c r="B12" t="s">
        <v>325</v>
      </c>
      <c r="C12" t="s">
        <v>306</v>
      </c>
      <c r="D12" t="s">
        <v>326</v>
      </c>
      <c r="E12" t="s">
        <v>433</v>
      </c>
      <c r="F12" t="s">
        <v>327</v>
      </c>
      <c r="G12" s="6" t="s">
        <v>290</v>
      </c>
      <c r="H12" s="6" t="s">
        <v>291</v>
      </c>
      <c r="I12" s="1">
        <v>45839</v>
      </c>
      <c r="K12" s="6" t="s">
        <v>330</v>
      </c>
      <c r="L12" s="41">
        <v>5</v>
      </c>
      <c r="N12" s="59"/>
      <c r="O12" s="41"/>
    </row>
    <row r="13" spans="1:15" x14ac:dyDescent="0.3">
      <c r="A13" t="s">
        <v>526</v>
      </c>
      <c r="B13" t="s">
        <v>328</v>
      </c>
      <c r="C13" t="s">
        <v>319</v>
      </c>
      <c r="D13" t="s">
        <v>329</v>
      </c>
      <c r="E13" t="s">
        <v>434</v>
      </c>
      <c r="F13" t="s">
        <v>330</v>
      </c>
      <c r="G13" s="6" t="s">
        <v>290</v>
      </c>
      <c r="H13" s="6" t="s">
        <v>291</v>
      </c>
      <c r="I13" s="1">
        <v>45983</v>
      </c>
      <c r="K13" s="6" t="s">
        <v>274</v>
      </c>
      <c r="L13">
        <v>60</v>
      </c>
    </row>
    <row r="14" spans="1:15" x14ac:dyDescent="0.3">
      <c r="A14" t="s">
        <v>511</v>
      </c>
      <c r="B14" t="s">
        <v>331</v>
      </c>
      <c r="C14" t="s">
        <v>332</v>
      </c>
      <c r="D14" t="s">
        <v>333</v>
      </c>
      <c r="E14" t="s">
        <v>435</v>
      </c>
      <c r="F14" t="s">
        <v>303</v>
      </c>
      <c r="G14" s="6" t="s">
        <v>290</v>
      </c>
      <c r="H14" s="6" t="s">
        <v>291</v>
      </c>
      <c r="I14" s="1">
        <v>45796</v>
      </c>
    </row>
    <row r="15" spans="1:15" x14ac:dyDescent="0.3">
      <c r="A15" t="s">
        <v>496</v>
      </c>
      <c r="B15" t="s">
        <v>334</v>
      </c>
      <c r="C15" t="s">
        <v>335</v>
      </c>
      <c r="D15" t="s">
        <v>336</v>
      </c>
      <c r="E15" t="s">
        <v>436</v>
      </c>
      <c r="F15" t="s">
        <v>299</v>
      </c>
      <c r="G15" s="6" t="s">
        <v>290</v>
      </c>
      <c r="H15" s="6" t="s">
        <v>291</v>
      </c>
      <c r="I15" s="1">
        <v>46078</v>
      </c>
    </row>
    <row r="16" spans="1:15" x14ac:dyDescent="0.3">
      <c r="A16" t="s">
        <v>503</v>
      </c>
      <c r="B16" t="s">
        <v>337</v>
      </c>
      <c r="C16" t="s">
        <v>297</v>
      </c>
      <c r="D16" t="s">
        <v>338</v>
      </c>
      <c r="E16" t="s">
        <v>437</v>
      </c>
      <c r="F16" t="s">
        <v>330</v>
      </c>
      <c r="G16" s="6" t="s">
        <v>290</v>
      </c>
      <c r="H16" s="6" t="s">
        <v>291</v>
      </c>
      <c r="I16" s="1">
        <v>46025</v>
      </c>
    </row>
    <row r="17" spans="1:9" x14ac:dyDescent="0.3">
      <c r="A17" t="s">
        <v>523</v>
      </c>
      <c r="B17" t="s">
        <v>339</v>
      </c>
      <c r="C17" t="s">
        <v>332</v>
      </c>
      <c r="D17" t="s">
        <v>340</v>
      </c>
      <c r="E17" t="s">
        <v>438</v>
      </c>
      <c r="F17" t="s">
        <v>341</v>
      </c>
      <c r="G17" s="6" t="s">
        <v>290</v>
      </c>
      <c r="H17" s="6" t="s">
        <v>291</v>
      </c>
      <c r="I17" s="1">
        <v>45793</v>
      </c>
    </row>
    <row r="18" spans="1:9" x14ac:dyDescent="0.3">
      <c r="A18" t="s">
        <v>495</v>
      </c>
      <c r="B18" t="s">
        <v>342</v>
      </c>
      <c r="C18" t="s">
        <v>343</v>
      </c>
      <c r="D18" t="s">
        <v>344</v>
      </c>
      <c r="E18" t="s">
        <v>439</v>
      </c>
      <c r="F18" t="s">
        <v>330</v>
      </c>
      <c r="G18" s="6" t="s">
        <v>290</v>
      </c>
      <c r="H18" s="6" t="s">
        <v>291</v>
      </c>
      <c r="I18" s="1">
        <v>45877</v>
      </c>
    </row>
    <row r="19" spans="1:9" x14ac:dyDescent="0.3">
      <c r="A19" t="s">
        <v>502</v>
      </c>
      <c r="B19" t="s">
        <v>345</v>
      </c>
      <c r="C19" t="s">
        <v>346</v>
      </c>
      <c r="D19" t="s">
        <v>347</v>
      </c>
      <c r="E19" t="s">
        <v>440</v>
      </c>
      <c r="F19" t="s">
        <v>348</v>
      </c>
      <c r="G19" s="6" t="s">
        <v>290</v>
      </c>
      <c r="H19" s="6" t="s">
        <v>304</v>
      </c>
      <c r="I19" s="1">
        <v>45704</v>
      </c>
    </row>
    <row r="20" spans="1:9" x14ac:dyDescent="0.3">
      <c r="A20" t="s">
        <v>516</v>
      </c>
      <c r="B20" t="s">
        <v>349</v>
      </c>
      <c r="C20" t="s">
        <v>306</v>
      </c>
      <c r="D20" t="s">
        <v>350</v>
      </c>
      <c r="E20" t="s">
        <v>441</v>
      </c>
      <c r="F20" t="s">
        <v>303</v>
      </c>
      <c r="G20" s="6" t="s">
        <v>290</v>
      </c>
      <c r="H20" s="6" t="s">
        <v>291</v>
      </c>
      <c r="I20" s="1">
        <v>45963</v>
      </c>
    </row>
    <row r="21" spans="1:9" x14ac:dyDescent="0.3">
      <c r="A21" t="s">
        <v>513</v>
      </c>
      <c r="B21" t="s">
        <v>351</v>
      </c>
      <c r="C21" t="s">
        <v>352</v>
      </c>
      <c r="D21" t="s">
        <v>353</v>
      </c>
      <c r="E21" t="s">
        <v>442</v>
      </c>
      <c r="F21" t="s">
        <v>315</v>
      </c>
      <c r="G21" s="6" t="s">
        <v>290</v>
      </c>
      <c r="H21" s="6" t="s">
        <v>291</v>
      </c>
      <c r="I21" s="1">
        <v>45941</v>
      </c>
    </row>
    <row r="22" spans="1:9" x14ac:dyDescent="0.3">
      <c r="A22" t="s">
        <v>504</v>
      </c>
      <c r="B22" t="s">
        <v>342</v>
      </c>
      <c r="C22" t="s">
        <v>354</v>
      </c>
      <c r="D22" t="s">
        <v>355</v>
      </c>
      <c r="E22" t="s">
        <v>443</v>
      </c>
      <c r="F22" t="s">
        <v>327</v>
      </c>
      <c r="G22" s="6" t="s">
        <v>290</v>
      </c>
      <c r="H22" s="6" t="s">
        <v>291</v>
      </c>
      <c r="I22" s="1">
        <v>45715</v>
      </c>
    </row>
    <row r="23" spans="1:9" x14ac:dyDescent="0.3">
      <c r="A23" t="s">
        <v>486</v>
      </c>
      <c r="B23" t="s">
        <v>305</v>
      </c>
      <c r="C23" t="s">
        <v>343</v>
      </c>
      <c r="D23" t="s">
        <v>356</v>
      </c>
      <c r="E23" t="s">
        <v>444</v>
      </c>
      <c r="F23" t="s">
        <v>295</v>
      </c>
      <c r="G23" s="6" t="s">
        <v>290</v>
      </c>
      <c r="H23" s="6" t="s">
        <v>304</v>
      </c>
      <c r="I23" s="1">
        <v>46048</v>
      </c>
    </row>
    <row r="24" spans="1:9" x14ac:dyDescent="0.3">
      <c r="A24" t="s">
        <v>512</v>
      </c>
      <c r="B24" t="s">
        <v>357</v>
      </c>
      <c r="C24" t="s">
        <v>358</v>
      </c>
      <c r="D24" t="s">
        <v>359</v>
      </c>
      <c r="E24" t="s">
        <v>445</v>
      </c>
      <c r="F24" t="s">
        <v>295</v>
      </c>
      <c r="G24" s="6" t="s">
        <v>290</v>
      </c>
      <c r="H24" s="6" t="s">
        <v>291</v>
      </c>
      <c r="I24" s="1">
        <v>45969</v>
      </c>
    </row>
    <row r="25" spans="1:9" x14ac:dyDescent="0.3">
      <c r="A25" t="s">
        <v>521</v>
      </c>
      <c r="B25" t="s">
        <v>331</v>
      </c>
      <c r="C25" t="s">
        <v>301</v>
      </c>
      <c r="D25" t="s">
        <v>360</v>
      </c>
      <c r="E25" t="s">
        <v>446</v>
      </c>
      <c r="F25" t="s">
        <v>295</v>
      </c>
      <c r="G25" s="6" t="s">
        <v>290</v>
      </c>
      <c r="H25" s="6" t="s">
        <v>291</v>
      </c>
      <c r="I25" s="1">
        <v>45658</v>
      </c>
    </row>
    <row r="26" spans="1:9" x14ac:dyDescent="0.3">
      <c r="A26" t="s">
        <v>492</v>
      </c>
      <c r="B26" t="s">
        <v>361</v>
      </c>
      <c r="C26" t="s">
        <v>362</v>
      </c>
      <c r="D26" t="s">
        <v>363</v>
      </c>
      <c r="E26" t="s">
        <v>447</v>
      </c>
      <c r="F26" t="s">
        <v>315</v>
      </c>
      <c r="G26" s="6" t="s">
        <v>290</v>
      </c>
      <c r="H26" s="6" t="s">
        <v>304</v>
      </c>
      <c r="I26" s="1">
        <v>45780</v>
      </c>
    </row>
    <row r="27" spans="1:9" x14ac:dyDescent="0.3">
      <c r="A27" t="s">
        <v>498</v>
      </c>
      <c r="B27" t="s">
        <v>296</v>
      </c>
      <c r="C27" t="s">
        <v>364</v>
      </c>
      <c r="D27" t="s">
        <v>365</v>
      </c>
      <c r="E27" t="s">
        <v>448</v>
      </c>
      <c r="F27" t="s">
        <v>348</v>
      </c>
      <c r="G27" s="6" t="s">
        <v>290</v>
      </c>
      <c r="H27" s="6" t="s">
        <v>291</v>
      </c>
      <c r="I27" s="1">
        <v>46075</v>
      </c>
    </row>
    <row r="28" spans="1:9" x14ac:dyDescent="0.3">
      <c r="A28" t="s">
        <v>491</v>
      </c>
      <c r="B28" t="s">
        <v>345</v>
      </c>
      <c r="C28" t="s">
        <v>366</v>
      </c>
      <c r="D28" t="s">
        <v>367</v>
      </c>
      <c r="E28" t="s">
        <v>449</v>
      </c>
      <c r="F28" t="s">
        <v>295</v>
      </c>
      <c r="G28" s="6" t="s">
        <v>290</v>
      </c>
      <c r="H28" s="6" t="s">
        <v>304</v>
      </c>
      <c r="I28" s="1">
        <v>45742</v>
      </c>
    </row>
    <row r="29" spans="1:9" x14ac:dyDescent="0.3">
      <c r="A29" t="s">
        <v>530</v>
      </c>
      <c r="B29" t="s">
        <v>368</v>
      </c>
      <c r="C29" t="s">
        <v>297</v>
      </c>
      <c r="D29" t="s">
        <v>369</v>
      </c>
      <c r="E29" t="s">
        <v>450</v>
      </c>
      <c r="F29" t="s">
        <v>295</v>
      </c>
      <c r="G29" s="6" t="s">
        <v>290</v>
      </c>
      <c r="H29" s="6" t="s">
        <v>291</v>
      </c>
      <c r="I29" s="1">
        <v>46044</v>
      </c>
    </row>
    <row r="30" spans="1:9" x14ac:dyDescent="0.3">
      <c r="A30" t="s">
        <v>505</v>
      </c>
      <c r="B30" t="s">
        <v>339</v>
      </c>
      <c r="C30" t="s">
        <v>362</v>
      </c>
      <c r="D30" t="s">
        <v>370</v>
      </c>
      <c r="E30" t="s">
        <v>451</v>
      </c>
      <c r="F30" t="s">
        <v>348</v>
      </c>
      <c r="G30" s="6" t="s">
        <v>290</v>
      </c>
      <c r="H30" s="6" t="s">
        <v>291</v>
      </c>
      <c r="I30" s="1">
        <v>45922</v>
      </c>
    </row>
    <row r="31" spans="1:9" x14ac:dyDescent="0.3">
      <c r="A31" t="s">
        <v>508</v>
      </c>
      <c r="B31" t="s">
        <v>337</v>
      </c>
      <c r="C31" t="s">
        <v>309</v>
      </c>
      <c r="D31" t="s">
        <v>371</v>
      </c>
      <c r="E31" t="s">
        <v>452</v>
      </c>
      <c r="F31" t="s">
        <v>289</v>
      </c>
      <c r="G31" s="6" t="s">
        <v>290</v>
      </c>
      <c r="H31" s="6" t="s">
        <v>291</v>
      </c>
      <c r="I31" s="1">
        <v>45959</v>
      </c>
    </row>
    <row r="32" spans="1:9" x14ac:dyDescent="0.3">
      <c r="A32" t="s">
        <v>485</v>
      </c>
      <c r="B32" t="s">
        <v>305</v>
      </c>
      <c r="C32" t="s">
        <v>319</v>
      </c>
      <c r="D32" t="s">
        <v>372</v>
      </c>
      <c r="E32" t="s">
        <v>453</v>
      </c>
      <c r="F32" t="s">
        <v>289</v>
      </c>
      <c r="G32" s="6" t="s">
        <v>290</v>
      </c>
      <c r="H32" s="6" t="s">
        <v>304</v>
      </c>
      <c r="I32" s="1">
        <v>45775</v>
      </c>
    </row>
    <row r="33" spans="1:9" x14ac:dyDescent="0.3">
      <c r="A33" t="s">
        <v>506</v>
      </c>
      <c r="B33" t="s">
        <v>337</v>
      </c>
      <c r="C33" t="s">
        <v>346</v>
      </c>
      <c r="D33" t="s">
        <v>373</v>
      </c>
      <c r="E33" t="s">
        <v>454</v>
      </c>
      <c r="F33" t="s">
        <v>299</v>
      </c>
      <c r="G33" s="6" t="s">
        <v>290</v>
      </c>
      <c r="H33" s="6" t="s">
        <v>291</v>
      </c>
      <c r="I33" s="1">
        <v>45800</v>
      </c>
    </row>
    <row r="34" spans="1:9" x14ac:dyDescent="0.3">
      <c r="A34" t="s">
        <v>528</v>
      </c>
      <c r="B34" t="s">
        <v>345</v>
      </c>
      <c r="C34" t="s">
        <v>374</v>
      </c>
      <c r="D34" t="s">
        <v>375</v>
      </c>
      <c r="E34" t="s">
        <v>455</v>
      </c>
      <c r="F34" t="s">
        <v>330</v>
      </c>
      <c r="G34" s="6" t="s">
        <v>290</v>
      </c>
      <c r="H34" s="6" t="s">
        <v>304</v>
      </c>
      <c r="I34" s="1">
        <v>45900</v>
      </c>
    </row>
    <row r="35" spans="1:9" x14ac:dyDescent="0.3">
      <c r="A35" t="s">
        <v>910</v>
      </c>
      <c r="B35" t="s">
        <v>376</v>
      </c>
      <c r="C35" t="s">
        <v>293</v>
      </c>
      <c r="D35" t="s">
        <v>377</v>
      </c>
      <c r="E35" t="s">
        <v>456</v>
      </c>
      <c r="F35" t="s">
        <v>311</v>
      </c>
      <c r="G35" s="6" t="s">
        <v>290</v>
      </c>
      <c r="H35" s="6" t="s">
        <v>291</v>
      </c>
      <c r="I35" s="1">
        <v>45995</v>
      </c>
    </row>
    <row r="36" spans="1:9" x14ac:dyDescent="0.3">
      <c r="A36" t="s">
        <v>911</v>
      </c>
      <c r="B36" t="s">
        <v>351</v>
      </c>
      <c r="C36" t="s">
        <v>335</v>
      </c>
      <c r="D36" t="s">
        <v>378</v>
      </c>
      <c r="E36" t="s">
        <v>457</v>
      </c>
      <c r="F36" t="s">
        <v>311</v>
      </c>
      <c r="G36" s="6" t="s">
        <v>290</v>
      </c>
      <c r="H36" s="6" t="s">
        <v>304</v>
      </c>
      <c r="I36" s="1">
        <v>45689</v>
      </c>
    </row>
    <row r="37" spans="1:9" x14ac:dyDescent="0.3">
      <c r="A37" t="s">
        <v>517</v>
      </c>
      <c r="B37" t="s">
        <v>379</v>
      </c>
      <c r="C37" t="s">
        <v>380</v>
      </c>
      <c r="D37" t="s">
        <v>381</v>
      </c>
      <c r="E37" t="s">
        <v>458</v>
      </c>
      <c r="F37" t="s">
        <v>299</v>
      </c>
      <c r="G37" s="6" t="s">
        <v>290</v>
      </c>
      <c r="H37" s="6" t="s">
        <v>291</v>
      </c>
      <c r="I37" s="1">
        <v>45755</v>
      </c>
    </row>
    <row r="38" spans="1:9" x14ac:dyDescent="0.3">
      <c r="A38" t="s">
        <v>527</v>
      </c>
      <c r="B38" t="s">
        <v>382</v>
      </c>
      <c r="C38" t="s">
        <v>354</v>
      </c>
      <c r="D38" t="s">
        <v>383</v>
      </c>
      <c r="E38" t="s">
        <v>459</v>
      </c>
      <c r="F38" t="s">
        <v>348</v>
      </c>
      <c r="G38" s="6" t="s">
        <v>290</v>
      </c>
      <c r="H38" s="6" t="s">
        <v>304</v>
      </c>
      <c r="I38" s="1">
        <v>45785</v>
      </c>
    </row>
    <row r="39" spans="1:9" x14ac:dyDescent="0.3">
      <c r="A39" t="s">
        <v>912</v>
      </c>
      <c r="B39" t="s">
        <v>322</v>
      </c>
      <c r="C39" t="s">
        <v>384</v>
      </c>
      <c r="D39" t="s">
        <v>385</v>
      </c>
      <c r="E39" t="s">
        <v>460</v>
      </c>
      <c r="F39" t="s">
        <v>311</v>
      </c>
      <c r="G39" s="6" t="s">
        <v>290</v>
      </c>
      <c r="H39" s="6" t="s">
        <v>304</v>
      </c>
      <c r="I39" s="1">
        <v>45683</v>
      </c>
    </row>
    <row r="40" spans="1:9" x14ac:dyDescent="0.3">
      <c r="A40" t="s">
        <v>490</v>
      </c>
      <c r="B40" t="s">
        <v>296</v>
      </c>
      <c r="C40" t="s">
        <v>380</v>
      </c>
      <c r="D40" t="s">
        <v>386</v>
      </c>
      <c r="E40" t="s">
        <v>461</v>
      </c>
      <c r="F40" t="s">
        <v>341</v>
      </c>
      <c r="G40" s="6" t="s">
        <v>290</v>
      </c>
      <c r="H40" s="6" t="s">
        <v>291</v>
      </c>
      <c r="I40" s="1">
        <v>45866</v>
      </c>
    </row>
    <row r="41" spans="1:9" x14ac:dyDescent="0.3">
      <c r="A41" t="s">
        <v>913</v>
      </c>
      <c r="B41" t="s">
        <v>339</v>
      </c>
      <c r="C41" t="s">
        <v>335</v>
      </c>
      <c r="D41" t="s">
        <v>387</v>
      </c>
      <c r="E41" t="s">
        <v>462</v>
      </c>
      <c r="F41" t="s">
        <v>341</v>
      </c>
      <c r="G41" s="6" t="s">
        <v>290</v>
      </c>
      <c r="H41" s="6" t="s">
        <v>291</v>
      </c>
      <c r="I41" s="1">
        <v>45852</v>
      </c>
    </row>
    <row r="42" spans="1:9" x14ac:dyDescent="0.3">
      <c r="A42" t="s">
        <v>501</v>
      </c>
      <c r="B42" t="s">
        <v>388</v>
      </c>
      <c r="C42" t="s">
        <v>332</v>
      </c>
      <c r="D42" t="s">
        <v>389</v>
      </c>
      <c r="E42" t="s">
        <v>463</v>
      </c>
      <c r="F42" t="s">
        <v>315</v>
      </c>
      <c r="G42" s="6" t="s">
        <v>290</v>
      </c>
      <c r="H42" s="6" t="s">
        <v>291</v>
      </c>
      <c r="I42" s="1">
        <v>45874</v>
      </c>
    </row>
    <row r="43" spans="1:9" x14ac:dyDescent="0.3">
      <c r="A43" t="s">
        <v>494</v>
      </c>
      <c r="B43" t="s">
        <v>390</v>
      </c>
      <c r="C43" t="s">
        <v>297</v>
      </c>
      <c r="D43" t="s">
        <v>391</v>
      </c>
      <c r="E43" t="s">
        <v>464</v>
      </c>
      <c r="F43" t="s">
        <v>289</v>
      </c>
      <c r="G43" s="6" t="s">
        <v>290</v>
      </c>
      <c r="H43" s="6" t="s">
        <v>291</v>
      </c>
      <c r="I43" s="1">
        <v>45954</v>
      </c>
    </row>
    <row r="44" spans="1:9" x14ac:dyDescent="0.3">
      <c r="A44" t="s">
        <v>489</v>
      </c>
      <c r="B44" t="s">
        <v>392</v>
      </c>
      <c r="C44" t="s">
        <v>335</v>
      </c>
      <c r="D44" t="s">
        <v>393</v>
      </c>
      <c r="E44" t="s">
        <v>465</v>
      </c>
      <c r="F44" t="s">
        <v>289</v>
      </c>
      <c r="G44" s="6" t="s">
        <v>290</v>
      </c>
      <c r="H44" s="6" t="s">
        <v>304</v>
      </c>
      <c r="I44" s="1">
        <v>45957</v>
      </c>
    </row>
    <row r="45" spans="1:9" x14ac:dyDescent="0.3">
      <c r="A45" t="s">
        <v>914</v>
      </c>
      <c r="B45" t="s">
        <v>394</v>
      </c>
      <c r="C45" t="s">
        <v>306</v>
      </c>
      <c r="D45" t="s">
        <v>395</v>
      </c>
      <c r="E45" t="s">
        <v>466</v>
      </c>
      <c r="F45" t="s">
        <v>289</v>
      </c>
      <c r="G45" s="6" t="s">
        <v>290</v>
      </c>
      <c r="H45" s="6" t="s">
        <v>291</v>
      </c>
      <c r="I45" s="1">
        <v>45918</v>
      </c>
    </row>
    <row r="46" spans="1:9" x14ac:dyDescent="0.3">
      <c r="A46" t="s">
        <v>500</v>
      </c>
      <c r="B46" t="s">
        <v>337</v>
      </c>
      <c r="C46" t="s">
        <v>380</v>
      </c>
      <c r="D46" t="s">
        <v>396</v>
      </c>
      <c r="E46" t="s">
        <v>467</v>
      </c>
      <c r="F46" t="s">
        <v>303</v>
      </c>
      <c r="G46" s="6" t="s">
        <v>290</v>
      </c>
      <c r="H46" s="6" t="s">
        <v>291</v>
      </c>
      <c r="I46" s="1">
        <v>45719</v>
      </c>
    </row>
    <row r="47" spans="1:9" x14ac:dyDescent="0.3">
      <c r="A47" t="s">
        <v>515</v>
      </c>
      <c r="B47" t="s">
        <v>397</v>
      </c>
      <c r="C47" t="s">
        <v>398</v>
      </c>
      <c r="D47" t="s">
        <v>399</v>
      </c>
      <c r="E47" t="s">
        <v>468</v>
      </c>
      <c r="F47" t="s">
        <v>311</v>
      </c>
      <c r="G47" s="6" t="s">
        <v>290</v>
      </c>
      <c r="H47" s="6" t="s">
        <v>291</v>
      </c>
      <c r="I47" s="1">
        <v>45872</v>
      </c>
    </row>
    <row r="48" spans="1:9" x14ac:dyDescent="0.3">
      <c r="A48" t="s">
        <v>529</v>
      </c>
      <c r="B48" t="s">
        <v>400</v>
      </c>
      <c r="C48" t="s">
        <v>297</v>
      </c>
      <c r="D48" t="s">
        <v>401</v>
      </c>
      <c r="E48" t="s">
        <v>469</v>
      </c>
      <c r="F48" t="s">
        <v>327</v>
      </c>
      <c r="G48" s="6" t="s">
        <v>290</v>
      </c>
      <c r="H48" s="6" t="s">
        <v>291</v>
      </c>
      <c r="I48" s="1">
        <v>45780</v>
      </c>
    </row>
    <row r="49" spans="1:9" x14ac:dyDescent="0.3">
      <c r="A49" t="s">
        <v>488</v>
      </c>
      <c r="B49" t="s">
        <v>402</v>
      </c>
      <c r="C49" t="s">
        <v>358</v>
      </c>
      <c r="D49" t="s">
        <v>403</v>
      </c>
      <c r="E49" t="s">
        <v>470</v>
      </c>
      <c r="F49" t="s">
        <v>348</v>
      </c>
      <c r="G49" s="6" t="s">
        <v>290</v>
      </c>
      <c r="H49" s="6" t="s">
        <v>291</v>
      </c>
      <c r="I49" s="1">
        <v>45819</v>
      </c>
    </row>
    <row r="50" spans="1:9" x14ac:dyDescent="0.3">
      <c r="A50" t="s">
        <v>915</v>
      </c>
      <c r="B50" t="s">
        <v>404</v>
      </c>
      <c r="C50" t="s">
        <v>374</v>
      </c>
      <c r="D50" t="s">
        <v>405</v>
      </c>
      <c r="E50" t="s">
        <v>471</v>
      </c>
      <c r="F50" t="s">
        <v>311</v>
      </c>
      <c r="G50" s="6" t="s">
        <v>290</v>
      </c>
      <c r="H50" s="6" t="s">
        <v>291</v>
      </c>
      <c r="I50" s="1">
        <v>45695</v>
      </c>
    </row>
    <row r="51" spans="1:9" x14ac:dyDescent="0.3">
      <c r="A51" t="s">
        <v>520</v>
      </c>
      <c r="B51" t="s">
        <v>345</v>
      </c>
      <c r="C51" t="s">
        <v>406</v>
      </c>
      <c r="D51" t="s">
        <v>407</v>
      </c>
      <c r="E51" t="s">
        <v>472</v>
      </c>
      <c r="F51" t="s">
        <v>311</v>
      </c>
      <c r="G51" s="6" t="s">
        <v>290</v>
      </c>
      <c r="H51" s="6" t="s">
        <v>291</v>
      </c>
      <c r="I51" s="1">
        <v>45783</v>
      </c>
    </row>
    <row r="52" spans="1:9" x14ac:dyDescent="0.3">
      <c r="A52" t="s">
        <v>484</v>
      </c>
      <c r="B52" t="s">
        <v>334</v>
      </c>
      <c r="C52" t="s">
        <v>301</v>
      </c>
      <c r="D52" t="s">
        <v>408</v>
      </c>
      <c r="E52" t="s">
        <v>473</v>
      </c>
      <c r="F52" t="s">
        <v>315</v>
      </c>
      <c r="G52" s="6" t="s">
        <v>290</v>
      </c>
      <c r="H52" s="6" t="s">
        <v>291</v>
      </c>
      <c r="I52" s="1">
        <v>45971</v>
      </c>
    </row>
    <row r="53" spans="1:9" x14ac:dyDescent="0.3">
      <c r="A53" t="s">
        <v>510</v>
      </c>
      <c r="B53" t="s">
        <v>409</v>
      </c>
      <c r="C53" t="s">
        <v>384</v>
      </c>
      <c r="D53" t="s">
        <v>410</v>
      </c>
      <c r="E53" t="s">
        <v>474</v>
      </c>
      <c r="F53" t="s">
        <v>315</v>
      </c>
      <c r="G53" s="6" t="s">
        <v>290</v>
      </c>
      <c r="H53" s="6" t="s">
        <v>291</v>
      </c>
      <c r="I53" s="1">
        <v>45997</v>
      </c>
    </row>
    <row r="54" spans="1:9" x14ac:dyDescent="0.3">
      <c r="A54" t="s">
        <v>499</v>
      </c>
      <c r="B54" t="s">
        <v>411</v>
      </c>
      <c r="C54" t="s">
        <v>293</v>
      </c>
      <c r="D54" t="s">
        <v>412</v>
      </c>
      <c r="E54" t="s">
        <v>475</v>
      </c>
      <c r="F54" t="s">
        <v>295</v>
      </c>
      <c r="G54" s="6" t="s">
        <v>290</v>
      </c>
      <c r="H54" s="6" t="s">
        <v>291</v>
      </c>
      <c r="I54" s="1">
        <v>45737</v>
      </c>
    </row>
    <row r="55" spans="1:9" x14ac:dyDescent="0.3">
      <c r="A55" t="s">
        <v>493</v>
      </c>
      <c r="B55" t="s">
        <v>300</v>
      </c>
      <c r="C55" t="s">
        <v>309</v>
      </c>
      <c r="D55" t="s">
        <v>413</v>
      </c>
      <c r="E55" t="s">
        <v>476</v>
      </c>
      <c r="F55" t="s">
        <v>299</v>
      </c>
      <c r="G55" s="6" t="s">
        <v>290</v>
      </c>
      <c r="H55" s="6" t="s">
        <v>291</v>
      </c>
      <c r="I55" s="1">
        <v>46009</v>
      </c>
    </row>
    <row r="56" spans="1:9" x14ac:dyDescent="0.3">
      <c r="A56" t="s">
        <v>522</v>
      </c>
      <c r="B56" t="s">
        <v>400</v>
      </c>
      <c r="C56" t="s">
        <v>335</v>
      </c>
      <c r="D56" t="s">
        <v>414</v>
      </c>
      <c r="E56" t="s">
        <v>477</v>
      </c>
      <c r="F56" t="s">
        <v>311</v>
      </c>
      <c r="G56" s="6" t="s">
        <v>290</v>
      </c>
      <c r="H56" s="6" t="s">
        <v>291</v>
      </c>
      <c r="I56" s="1">
        <v>45982</v>
      </c>
    </row>
    <row r="57" spans="1:9" x14ac:dyDescent="0.3">
      <c r="A57" t="s">
        <v>531</v>
      </c>
      <c r="B57" t="s">
        <v>415</v>
      </c>
      <c r="C57" t="s">
        <v>416</v>
      </c>
      <c r="D57" t="s">
        <v>417</v>
      </c>
      <c r="E57" t="s">
        <v>478</v>
      </c>
      <c r="F57" t="s">
        <v>315</v>
      </c>
      <c r="G57" s="6" t="s">
        <v>290</v>
      </c>
      <c r="H57" s="6" t="s">
        <v>291</v>
      </c>
      <c r="I57" s="1">
        <v>45740</v>
      </c>
    </row>
    <row r="58" spans="1:9" x14ac:dyDescent="0.3">
      <c r="A58" t="s">
        <v>514</v>
      </c>
      <c r="B58" t="s">
        <v>368</v>
      </c>
      <c r="C58" t="s">
        <v>384</v>
      </c>
      <c r="D58" t="s">
        <v>418</v>
      </c>
      <c r="E58" t="s">
        <v>479</v>
      </c>
      <c r="F58" t="s">
        <v>289</v>
      </c>
      <c r="G58" s="6" t="s">
        <v>290</v>
      </c>
      <c r="H58" s="6" t="s">
        <v>291</v>
      </c>
      <c r="I58" s="1">
        <v>45715</v>
      </c>
    </row>
    <row r="59" spans="1:9" x14ac:dyDescent="0.3">
      <c r="A59" t="s">
        <v>916</v>
      </c>
      <c r="B59" t="s">
        <v>334</v>
      </c>
      <c r="C59" t="s">
        <v>362</v>
      </c>
      <c r="D59" t="s">
        <v>419</v>
      </c>
      <c r="E59" t="s">
        <v>480</v>
      </c>
      <c r="F59" t="s">
        <v>330</v>
      </c>
      <c r="G59" s="6" t="s">
        <v>290</v>
      </c>
      <c r="H59" s="6" t="s">
        <v>291</v>
      </c>
      <c r="I59" s="1">
        <v>45940</v>
      </c>
    </row>
    <row r="60" spans="1:9" x14ac:dyDescent="0.3">
      <c r="A60" t="s">
        <v>524</v>
      </c>
      <c r="B60" t="s">
        <v>420</v>
      </c>
      <c r="C60" t="s">
        <v>362</v>
      </c>
      <c r="D60" t="s">
        <v>421</v>
      </c>
      <c r="E60" t="s">
        <v>481</v>
      </c>
      <c r="F60" t="s">
        <v>289</v>
      </c>
      <c r="G60" s="6" t="s">
        <v>290</v>
      </c>
      <c r="H60" s="6" t="s">
        <v>291</v>
      </c>
      <c r="I60" s="1">
        <v>45841</v>
      </c>
    </row>
    <row r="61" spans="1:9" x14ac:dyDescent="0.3">
      <c r="A61" t="s">
        <v>917</v>
      </c>
      <c r="B61" t="s">
        <v>312</v>
      </c>
      <c r="C61" t="s">
        <v>384</v>
      </c>
      <c r="D61" t="s">
        <v>422</v>
      </c>
      <c r="E61" t="s">
        <v>482</v>
      </c>
      <c r="F61" t="s">
        <v>303</v>
      </c>
      <c r="G61" s="6" t="s">
        <v>290</v>
      </c>
      <c r="H61" s="6" t="s">
        <v>321</v>
      </c>
      <c r="I61" s="1">
        <v>45975</v>
      </c>
    </row>
  </sheetData>
  <phoneticPr fontId="2" type="noConversion"/>
  <printOptions verticalCentered="1"/>
  <pageMargins left="0.7" right="0.7" top="0.75" bottom="0.75" header="0.3" footer="0.3"/>
  <pageSetup scale="53" orientation="landscape" r:id="rId2"/>
  <headerFooter>
    <oddFooter>&amp;L&amp;F&amp;R&amp;P</oddFooter>
  </headerFooter>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95B2C-C924-40A0-8205-E88F5FEEF5F4}">
  <sheetPr>
    <tabColor theme="3" tint="0.499984740745262"/>
    <pageSetUpPr fitToPage="1"/>
  </sheetPr>
  <dimension ref="A1:O19"/>
  <sheetViews>
    <sheetView workbookViewId="0">
      <selection activeCell="L17" sqref="L17"/>
    </sheetView>
  </sheetViews>
  <sheetFormatPr defaultRowHeight="14.4" x14ac:dyDescent="0.3"/>
  <cols>
    <col min="1" max="1" width="13.21875" customWidth="1"/>
    <col min="2" max="2" width="12" customWidth="1"/>
    <col min="3" max="3" width="11.6640625" customWidth="1"/>
    <col min="4" max="4" width="13.21875" customWidth="1"/>
    <col min="5" max="5" width="23.109375" style="7" customWidth="1"/>
    <col min="6" max="6" width="10.6640625" customWidth="1"/>
    <col min="7" max="7" width="17.77734375" style="7" customWidth="1"/>
    <col min="8" max="8" width="12.44140625" style="2" customWidth="1"/>
  </cols>
  <sheetData>
    <row r="1" spans="1:15" x14ac:dyDescent="0.3">
      <c r="A1" t="s">
        <v>2</v>
      </c>
      <c r="B1" t="s">
        <v>278</v>
      </c>
      <c r="C1" t="s">
        <v>279</v>
      </c>
      <c r="D1" t="s">
        <v>534</v>
      </c>
      <c r="E1" s="7" t="s">
        <v>535</v>
      </c>
      <c r="F1" t="s">
        <v>536</v>
      </c>
      <c r="G1" s="7" t="s">
        <v>537</v>
      </c>
      <c r="H1" s="2" t="s">
        <v>538</v>
      </c>
    </row>
    <row r="2" spans="1:15" x14ac:dyDescent="0.3">
      <c r="A2" t="s">
        <v>151</v>
      </c>
      <c r="B2" t="s">
        <v>539</v>
      </c>
      <c r="C2" t="s">
        <v>306</v>
      </c>
      <c r="D2" t="s">
        <v>540</v>
      </c>
      <c r="E2" s="6" t="s">
        <v>541</v>
      </c>
      <c r="F2" s="1">
        <v>45289</v>
      </c>
      <c r="G2" s="7" t="s">
        <v>542</v>
      </c>
      <c r="H2" s="2">
        <v>31.75</v>
      </c>
    </row>
    <row r="3" spans="1:15" x14ac:dyDescent="0.3">
      <c r="A3" t="s">
        <v>27</v>
      </c>
      <c r="B3" t="s">
        <v>543</v>
      </c>
      <c r="C3" t="s">
        <v>544</v>
      </c>
      <c r="D3" t="s">
        <v>540</v>
      </c>
      <c r="E3" s="6" t="s">
        <v>545</v>
      </c>
      <c r="F3" s="1">
        <v>45607</v>
      </c>
      <c r="G3" s="7" t="s">
        <v>542</v>
      </c>
      <c r="H3" s="2">
        <v>29.87</v>
      </c>
    </row>
    <row r="4" spans="1:15" x14ac:dyDescent="0.3">
      <c r="A4" t="s">
        <v>68</v>
      </c>
      <c r="B4" t="s">
        <v>546</v>
      </c>
      <c r="C4" t="s">
        <v>380</v>
      </c>
      <c r="D4" t="s">
        <v>540</v>
      </c>
      <c r="E4" s="6" t="s">
        <v>545</v>
      </c>
      <c r="F4" s="1">
        <v>45473</v>
      </c>
      <c r="G4" s="7" t="s">
        <v>542</v>
      </c>
      <c r="H4" s="2">
        <v>18.02</v>
      </c>
    </row>
    <row r="5" spans="1:15" x14ac:dyDescent="0.3">
      <c r="A5" t="s">
        <v>32</v>
      </c>
      <c r="B5" t="s">
        <v>547</v>
      </c>
      <c r="C5" t="s">
        <v>293</v>
      </c>
      <c r="D5" t="s">
        <v>540</v>
      </c>
      <c r="E5" s="6" t="s">
        <v>545</v>
      </c>
      <c r="F5" s="1">
        <v>45710</v>
      </c>
      <c r="G5" s="7" t="s">
        <v>542</v>
      </c>
      <c r="H5" s="2">
        <v>31.57</v>
      </c>
    </row>
    <row r="6" spans="1:15" x14ac:dyDescent="0.3">
      <c r="A6" t="s">
        <v>21</v>
      </c>
      <c r="B6" t="s">
        <v>322</v>
      </c>
      <c r="C6" t="s">
        <v>366</v>
      </c>
      <c r="D6" t="s">
        <v>321</v>
      </c>
      <c r="E6" s="6" t="s">
        <v>548</v>
      </c>
      <c r="F6" s="1">
        <v>45382</v>
      </c>
      <c r="G6" s="7" t="s">
        <v>542</v>
      </c>
      <c r="H6" s="2">
        <v>18.79</v>
      </c>
    </row>
    <row r="7" spans="1:15" x14ac:dyDescent="0.3">
      <c r="A7" t="s">
        <v>124</v>
      </c>
      <c r="B7" t="s">
        <v>549</v>
      </c>
      <c r="C7" t="s">
        <v>332</v>
      </c>
      <c r="D7" t="s">
        <v>321</v>
      </c>
      <c r="E7" s="6" t="s">
        <v>548</v>
      </c>
      <c r="F7" s="1">
        <v>45643</v>
      </c>
      <c r="G7" s="7" t="s">
        <v>542</v>
      </c>
      <c r="H7" s="2">
        <v>20.8</v>
      </c>
    </row>
    <row r="8" spans="1:15" x14ac:dyDescent="0.3">
      <c r="A8" t="s">
        <v>120</v>
      </c>
      <c r="B8" t="s">
        <v>388</v>
      </c>
      <c r="C8" t="s">
        <v>323</v>
      </c>
      <c r="D8" t="s">
        <v>321</v>
      </c>
      <c r="E8" s="6" t="s">
        <v>550</v>
      </c>
      <c r="F8" s="1">
        <v>45383</v>
      </c>
      <c r="G8" s="7" t="s">
        <v>542</v>
      </c>
      <c r="H8" s="2">
        <v>15.45</v>
      </c>
    </row>
    <row r="9" spans="1:15" x14ac:dyDescent="0.3">
      <c r="A9" t="s">
        <v>78</v>
      </c>
      <c r="B9" t="s">
        <v>376</v>
      </c>
      <c r="C9" t="s">
        <v>551</v>
      </c>
      <c r="D9" t="s">
        <v>552</v>
      </c>
      <c r="E9" s="6" t="s">
        <v>553</v>
      </c>
      <c r="F9" s="1">
        <v>45599</v>
      </c>
      <c r="G9" s="7" t="s">
        <v>542</v>
      </c>
      <c r="H9" s="2">
        <v>20.29</v>
      </c>
    </row>
    <row r="10" spans="1:15" x14ac:dyDescent="0.3">
      <c r="A10" t="s">
        <v>83</v>
      </c>
      <c r="B10" t="s">
        <v>337</v>
      </c>
      <c r="C10" t="s">
        <v>354</v>
      </c>
      <c r="D10" t="s">
        <v>552</v>
      </c>
      <c r="E10" s="6" t="s">
        <v>554</v>
      </c>
      <c r="F10" s="1">
        <v>45646</v>
      </c>
      <c r="G10" s="7" t="s">
        <v>542</v>
      </c>
      <c r="H10" s="2">
        <v>27.19</v>
      </c>
    </row>
    <row r="11" spans="1:15" x14ac:dyDescent="0.3">
      <c r="A11" t="s">
        <v>53</v>
      </c>
      <c r="B11" t="s">
        <v>339</v>
      </c>
      <c r="C11" t="s">
        <v>301</v>
      </c>
      <c r="D11" t="s">
        <v>555</v>
      </c>
      <c r="E11" s="6" t="s">
        <v>556</v>
      </c>
      <c r="F11" s="1">
        <v>45605</v>
      </c>
      <c r="G11" s="7" t="s">
        <v>542</v>
      </c>
      <c r="H11" s="2">
        <v>32.85</v>
      </c>
    </row>
    <row r="12" spans="1:15" ht="18" x14ac:dyDescent="0.35">
      <c r="A12" t="s">
        <v>186</v>
      </c>
      <c r="B12" t="s">
        <v>361</v>
      </c>
      <c r="C12" t="s">
        <v>343</v>
      </c>
      <c r="D12" t="s">
        <v>555</v>
      </c>
      <c r="E12" s="6" t="s">
        <v>557</v>
      </c>
      <c r="F12" s="1">
        <v>45292</v>
      </c>
      <c r="G12" s="7" t="s">
        <v>542</v>
      </c>
      <c r="H12" s="2">
        <v>26.03</v>
      </c>
      <c r="L12" s="41"/>
      <c r="N12" s="59"/>
      <c r="O12" s="41"/>
    </row>
    <row r="13" spans="1:15" x14ac:dyDescent="0.3">
      <c r="A13" t="s">
        <v>118</v>
      </c>
      <c r="B13" t="s">
        <v>400</v>
      </c>
      <c r="C13" t="s">
        <v>558</v>
      </c>
      <c r="D13" t="s">
        <v>559</v>
      </c>
      <c r="E13" s="6" t="s">
        <v>560</v>
      </c>
      <c r="F13" s="1">
        <v>45149</v>
      </c>
      <c r="G13" s="7" t="s">
        <v>542</v>
      </c>
      <c r="H13" s="2">
        <v>26.33</v>
      </c>
    </row>
    <row r="14" spans="1:15" x14ac:dyDescent="0.3">
      <c r="A14" t="s">
        <v>13</v>
      </c>
      <c r="B14" t="s">
        <v>312</v>
      </c>
      <c r="C14" t="s">
        <v>561</v>
      </c>
      <c r="D14" t="s">
        <v>559</v>
      </c>
      <c r="E14" s="6" t="s">
        <v>560</v>
      </c>
      <c r="F14" s="1">
        <v>45820</v>
      </c>
      <c r="G14" s="7" t="s">
        <v>542</v>
      </c>
      <c r="H14" s="2">
        <v>26.52</v>
      </c>
    </row>
    <row r="15" spans="1:15" x14ac:dyDescent="0.3">
      <c r="A15" t="s">
        <v>37</v>
      </c>
      <c r="B15" t="s">
        <v>562</v>
      </c>
      <c r="C15" t="s">
        <v>287</v>
      </c>
      <c r="D15" t="s">
        <v>563</v>
      </c>
      <c r="E15" s="6" t="s">
        <v>564</v>
      </c>
      <c r="F15" s="1">
        <v>45715</v>
      </c>
      <c r="G15" s="7" t="s">
        <v>542</v>
      </c>
      <c r="H15" s="2">
        <v>32.090000000000003</v>
      </c>
    </row>
    <row r="16" spans="1:15" x14ac:dyDescent="0.3">
      <c r="A16" t="s">
        <v>94</v>
      </c>
      <c r="B16" t="s">
        <v>376</v>
      </c>
      <c r="C16" t="s">
        <v>343</v>
      </c>
      <c r="D16" t="s">
        <v>563</v>
      </c>
      <c r="E16" s="6" t="s">
        <v>565</v>
      </c>
      <c r="F16" s="1">
        <v>45017</v>
      </c>
      <c r="G16" s="7" t="s">
        <v>542</v>
      </c>
      <c r="H16" s="2">
        <v>28.47</v>
      </c>
    </row>
    <row r="17" spans="1:8" x14ac:dyDescent="0.3">
      <c r="A17" t="s">
        <v>175</v>
      </c>
      <c r="B17" t="s">
        <v>305</v>
      </c>
      <c r="C17" t="s">
        <v>352</v>
      </c>
      <c r="D17" t="s">
        <v>540</v>
      </c>
      <c r="E17" s="6" t="s">
        <v>566</v>
      </c>
      <c r="F17" s="1">
        <v>46029</v>
      </c>
      <c r="G17" s="7" t="s">
        <v>567</v>
      </c>
      <c r="H17" s="2">
        <v>28.05</v>
      </c>
    </row>
    <row r="18" spans="1:8" x14ac:dyDescent="0.3">
      <c r="A18" t="s">
        <v>74</v>
      </c>
      <c r="B18" t="s">
        <v>292</v>
      </c>
      <c r="C18" t="s">
        <v>568</v>
      </c>
      <c r="D18" t="s">
        <v>321</v>
      </c>
      <c r="E18" s="6" t="s">
        <v>569</v>
      </c>
      <c r="F18" s="1">
        <v>45672</v>
      </c>
      <c r="G18" s="7" t="s">
        <v>567</v>
      </c>
      <c r="H18" s="2">
        <v>23.19</v>
      </c>
    </row>
    <row r="19" spans="1:8" x14ac:dyDescent="0.3">
      <c r="A19" t="s">
        <v>29</v>
      </c>
      <c r="B19" t="s">
        <v>570</v>
      </c>
      <c r="C19" t="s">
        <v>309</v>
      </c>
      <c r="D19" t="s">
        <v>571</v>
      </c>
      <c r="E19" s="6" t="s">
        <v>572</v>
      </c>
      <c r="F19" s="1">
        <v>45569</v>
      </c>
      <c r="G19" s="7" t="s">
        <v>542</v>
      </c>
      <c r="H19" s="2">
        <v>48.27</v>
      </c>
    </row>
  </sheetData>
  <conditionalFormatting sqref="G1:G1048576">
    <cfRule type="expression" dxfId="2" priority="2">
      <formula>"$$=$G2=""Part-Time""$$"</formula>
    </cfRule>
  </conditionalFormatting>
  <conditionalFormatting sqref="G2:G19">
    <cfRule type="expression" dxfId="1" priority="1">
      <formula>$G2="Part-Time"</formula>
    </cfRule>
  </conditionalFormatting>
  <printOptions verticalCentered="1"/>
  <pageMargins left="0.7" right="0.7" top="0.75" bottom="0.75" header="0.3" footer="0.3"/>
  <pageSetup scale="69" orientation="landscape" r:id="rId1"/>
  <headerFooter>
    <oddFooter>&amp;L&amp;F&amp;R&amp;P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83665-F940-4213-8768-DD4D233F8F28}">
  <sheetPr>
    <tabColor theme="3" tint="0.749992370372631"/>
    <pageSetUpPr fitToPage="1"/>
  </sheetPr>
  <dimension ref="A1:Q136"/>
  <sheetViews>
    <sheetView workbookViewId="0">
      <selection activeCell="Q18" sqref="Q18"/>
    </sheetView>
  </sheetViews>
  <sheetFormatPr defaultRowHeight="14.4" x14ac:dyDescent="0.3"/>
  <cols>
    <col min="1" max="1" width="17.44140625" customWidth="1"/>
    <col min="2" max="2" width="23.88671875" customWidth="1"/>
    <col min="3" max="3" width="10.5546875" customWidth="1"/>
    <col min="4" max="4" width="14.44140625" customWidth="1"/>
    <col min="5" max="5" width="8.33203125" customWidth="1"/>
    <col min="6" max="6" width="9.44140625" customWidth="1"/>
    <col min="7" max="7" width="7.44140625" customWidth="1"/>
    <col min="8" max="8" width="10.44140625" style="2" customWidth="1"/>
    <col min="9" max="9" width="12.44140625" style="2" customWidth="1"/>
    <col min="10" max="10" width="17.21875" customWidth="1"/>
    <col min="11" max="11" width="14.109375" customWidth="1"/>
    <col min="12" max="12" width="17.77734375" customWidth="1"/>
    <col min="13" max="13" width="19.77734375" customWidth="1"/>
    <col min="14" max="14" width="8.5546875" customWidth="1"/>
    <col min="16" max="16" width="12.44140625" customWidth="1"/>
    <col min="17" max="17" width="21.109375" customWidth="1"/>
  </cols>
  <sheetData>
    <row r="1" spans="1:17" x14ac:dyDescent="0.3">
      <c r="A1" t="s">
        <v>3</v>
      </c>
      <c r="B1" t="s">
        <v>4</v>
      </c>
      <c r="C1" t="s">
        <v>5</v>
      </c>
      <c r="D1" t="s">
        <v>602</v>
      </c>
      <c r="E1" t="s">
        <v>603</v>
      </c>
      <c r="F1" t="s">
        <v>604</v>
      </c>
      <c r="G1" t="s">
        <v>605</v>
      </c>
      <c r="H1" s="2" t="s">
        <v>606</v>
      </c>
      <c r="I1" s="2" t="s">
        <v>607</v>
      </c>
      <c r="J1" t="s">
        <v>608</v>
      </c>
      <c r="K1" t="s">
        <v>609</v>
      </c>
      <c r="L1" t="s">
        <v>610</v>
      </c>
      <c r="M1" t="s">
        <v>611</v>
      </c>
      <c r="N1" t="s">
        <v>11</v>
      </c>
    </row>
    <row r="2" spans="1:17" x14ac:dyDescent="0.3">
      <c r="A2" t="s">
        <v>49</v>
      </c>
      <c r="B2" t="s">
        <v>50</v>
      </c>
      <c r="C2" t="s">
        <v>16</v>
      </c>
      <c r="D2" t="s">
        <v>612</v>
      </c>
      <c r="E2" t="s">
        <v>613</v>
      </c>
      <c r="F2" t="s">
        <v>614</v>
      </c>
      <c r="G2" t="s">
        <v>615</v>
      </c>
      <c r="H2" s="2">
        <v>1257</v>
      </c>
      <c r="I2" s="2">
        <v>2403</v>
      </c>
      <c r="J2">
        <v>8</v>
      </c>
      <c r="K2">
        <v>3</v>
      </c>
      <c r="L2" t="s">
        <v>616</v>
      </c>
      <c r="M2" t="s">
        <v>617</v>
      </c>
      <c r="N2" t="s">
        <v>618</v>
      </c>
    </row>
    <row r="3" spans="1:17" x14ac:dyDescent="0.3">
      <c r="A3" t="s">
        <v>22</v>
      </c>
      <c r="B3" t="s">
        <v>23</v>
      </c>
      <c r="C3" t="s">
        <v>16</v>
      </c>
      <c r="D3" t="s">
        <v>612</v>
      </c>
      <c r="E3" t="s">
        <v>613</v>
      </c>
      <c r="F3" t="s">
        <v>614</v>
      </c>
      <c r="G3" t="s">
        <v>619</v>
      </c>
      <c r="H3" s="2">
        <v>1228</v>
      </c>
      <c r="I3" s="2">
        <v>2373</v>
      </c>
      <c r="J3">
        <v>10</v>
      </c>
      <c r="K3">
        <v>3</v>
      </c>
      <c r="L3" t="s">
        <v>616</v>
      </c>
      <c r="M3" t="s">
        <v>620</v>
      </c>
      <c r="N3" t="s">
        <v>618</v>
      </c>
      <c r="P3" s="5" t="s">
        <v>273</v>
      </c>
      <c r="Q3" t="s">
        <v>918</v>
      </c>
    </row>
    <row r="4" spans="1:17" x14ac:dyDescent="0.3">
      <c r="A4" t="s">
        <v>33</v>
      </c>
      <c r="B4" t="s">
        <v>34</v>
      </c>
      <c r="C4" t="s">
        <v>16</v>
      </c>
      <c r="D4" t="s">
        <v>612</v>
      </c>
      <c r="E4" t="s">
        <v>613</v>
      </c>
      <c r="F4" t="s">
        <v>614</v>
      </c>
      <c r="G4" t="s">
        <v>621</v>
      </c>
      <c r="H4" s="2">
        <v>1199</v>
      </c>
      <c r="I4" s="2">
        <v>2087</v>
      </c>
      <c r="J4">
        <v>6</v>
      </c>
      <c r="K4">
        <v>2</v>
      </c>
      <c r="L4" t="s">
        <v>616</v>
      </c>
      <c r="M4" t="s">
        <v>622</v>
      </c>
      <c r="N4" t="s">
        <v>618</v>
      </c>
      <c r="P4" s="6" t="s">
        <v>43</v>
      </c>
      <c r="Q4">
        <v>3861</v>
      </c>
    </row>
    <row r="5" spans="1:17" x14ac:dyDescent="0.3">
      <c r="A5" t="s">
        <v>54</v>
      </c>
      <c r="B5" t="s">
        <v>55</v>
      </c>
      <c r="C5" t="s">
        <v>16</v>
      </c>
      <c r="D5" t="s">
        <v>612</v>
      </c>
      <c r="E5" t="s">
        <v>613</v>
      </c>
      <c r="F5" t="s">
        <v>623</v>
      </c>
      <c r="G5" t="s">
        <v>615</v>
      </c>
      <c r="H5" s="2">
        <v>1226</v>
      </c>
      <c r="I5" s="2">
        <v>2563</v>
      </c>
      <c r="J5">
        <v>7</v>
      </c>
      <c r="K5">
        <v>2</v>
      </c>
      <c r="L5" t="s">
        <v>616</v>
      </c>
      <c r="M5" t="s">
        <v>620</v>
      </c>
      <c r="N5" t="s">
        <v>618</v>
      </c>
      <c r="P5" s="6" t="s">
        <v>16</v>
      </c>
      <c r="Q5">
        <v>115</v>
      </c>
    </row>
    <row r="6" spans="1:17" x14ac:dyDescent="0.3">
      <c r="A6" t="s">
        <v>64</v>
      </c>
      <c r="B6" t="s">
        <v>65</v>
      </c>
      <c r="C6" t="s">
        <v>16</v>
      </c>
      <c r="D6" t="s">
        <v>612</v>
      </c>
      <c r="E6" t="s">
        <v>613</v>
      </c>
      <c r="F6" t="s">
        <v>623</v>
      </c>
      <c r="G6" t="s">
        <v>619</v>
      </c>
      <c r="H6" s="2">
        <v>1294</v>
      </c>
      <c r="I6" s="2">
        <v>2595</v>
      </c>
      <c r="J6">
        <v>9</v>
      </c>
      <c r="K6">
        <v>3</v>
      </c>
      <c r="L6" t="s">
        <v>616</v>
      </c>
      <c r="M6" t="s">
        <v>622</v>
      </c>
      <c r="N6" t="s">
        <v>618</v>
      </c>
      <c r="P6" s="6" t="s">
        <v>274</v>
      </c>
      <c r="Q6">
        <v>3976</v>
      </c>
    </row>
    <row r="7" spans="1:17" x14ac:dyDescent="0.3">
      <c r="A7" t="s">
        <v>84</v>
      </c>
      <c r="B7" t="s">
        <v>85</v>
      </c>
      <c r="C7" t="s">
        <v>16</v>
      </c>
      <c r="D7" t="s">
        <v>612</v>
      </c>
      <c r="E7" t="s">
        <v>613</v>
      </c>
      <c r="F7" t="s">
        <v>623</v>
      </c>
      <c r="G7" t="s">
        <v>621</v>
      </c>
      <c r="H7" s="2">
        <v>1203</v>
      </c>
      <c r="I7" s="2">
        <v>2569</v>
      </c>
      <c r="J7">
        <v>5</v>
      </c>
      <c r="K7">
        <v>2</v>
      </c>
      <c r="L7" t="s">
        <v>616</v>
      </c>
      <c r="M7" t="s">
        <v>624</v>
      </c>
      <c r="N7" t="s">
        <v>618</v>
      </c>
    </row>
    <row r="8" spans="1:17" x14ac:dyDescent="0.3">
      <c r="A8" t="s">
        <v>69</v>
      </c>
      <c r="B8" t="s">
        <v>70</v>
      </c>
      <c r="C8" t="s">
        <v>16</v>
      </c>
      <c r="D8" t="s">
        <v>625</v>
      </c>
      <c r="E8" t="s">
        <v>626</v>
      </c>
      <c r="F8" t="s">
        <v>614</v>
      </c>
      <c r="G8" t="s">
        <v>615</v>
      </c>
      <c r="H8" s="2">
        <v>1596</v>
      </c>
      <c r="I8" s="2">
        <v>2419</v>
      </c>
      <c r="J8">
        <v>6</v>
      </c>
      <c r="K8">
        <v>2</v>
      </c>
      <c r="L8" s="56" t="s">
        <v>616</v>
      </c>
      <c r="M8" s="56" t="s">
        <v>627</v>
      </c>
      <c r="N8" s="56" t="s">
        <v>618</v>
      </c>
    </row>
    <row r="9" spans="1:17" x14ac:dyDescent="0.3">
      <c r="A9" t="s">
        <v>107</v>
      </c>
      <c r="B9" t="s">
        <v>108</v>
      </c>
      <c r="C9" t="s">
        <v>16</v>
      </c>
      <c r="D9" t="s">
        <v>625</v>
      </c>
      <c r="E9" t="s">
        <v>626</v>
      </c>
      <c r="F9" t="s">
        <v>614</v>
      </c>
      <c r="G9" t="s">
        <v>619</v>
      </c>
      <c r="H9" s="2">
        <v>1412</v>
      </c>
      <c r="I9" s="2">
        <v>2404</v>
      </c>
      <c r="J9">
        <v>8</v>
      </c>
      <c r="K9">
        <v>3</v>
      </c>
      <c r="L9" t="s">
        <v>616</v>
      </c>
      <c r="M9" t="s">
        <v>628</v>
      </c>
      <c r="N9" t="s">
        <v>618</v>
      </c>
    </row>
    <row r="10" spans="1:17" x14ac:dyDescent="0.3">
      <c r="A10" t="s">
        <v>91</v>
      </c>
      <c r="B10" t="s">
        <v>92</v>
      </c>
      <c r="C10" t="s">
        <v>16</v>
      </c>
      <c r="D10" t="s">
        <v>625</v>
      </c>
      <c r="E10" t="s">
        <v>626</v>
      </c>
      <c r="F10" t="s">
        <v>614</v>
      </c>
      <c r="G10" t="s">
        <v>621</v>
      </c>
      <c r="H10" s="2">
        <v>1600</v>
      </c>
      <c r="I10" s="2">
        <v>2363</v>
      </c>
      <c r="J10">
        <v>4</v>
      </c>
      <c r="K10">
        <v>2</v>
      </c>
      <c r="L10" t="s">
        <v>616</v>
      </c>
      <c r="M10" t="s">
        <v>620</v>
      </c>
      <c r="N10" t="s">
        <v>618</v>
      </c>
    </row>
    <row r="11" spans="1:17" x14ac:dyDescent="0.3">
      <c r="A11" t="s">
        <v>14</v>
      </c>
      <c r="B11" t="s">
        <v>15</v>
      </c>
      <c r="C11" t="s">
        <v>16</v>
      </c>
      <c r="D11" t="s">
        <v>625</v>
      </c>
      <c r="E11" t="s">
        <v>626</v>
      </c>
      <c r="F11" t="s">
        <v>623</v>
      </c>
      <c r="G11" t="s">
        <v>615</v>
      </c>
      <c r="H11" s="2">
        <v>1574</v>
      </c>
      <c r="I11" s="2">
        <v>2995</v>
      </c>
      <c r="J11">
        <v>7</v>
      </c>
      <c r="K11">
        <v>2</v>
      </c>
      <c r="L11" t="s">
        <v>616</v>
      </c>
      <c r="M11" t="s">
        <v>629</v>
      </c>
      <c r="N11" t="s">
        <v>618</v>
      </c>
    </row>
    <row r="12" spans="1:17" ht="18" x14ac:dyDescent="0.35">
      <c r="A12" t="s">
        <v>75</v>
      </c>
      <c r="B12" t="s">
        <v>76</v>
      </c>
      <c r="C12" t="s">
        <v>16</v>
      </c>
      <c r="D12" t="s">
        <v>625</v>
      </c>
      <c r="E12" t="s">
        <v>626</v>
      </c>
      <c r="F12" t="s">
        <v>623</v>
      </c>
      <c r="G12" t="s">
        <v>619</v>
      </c>
      <c r="H12" s="2">
        <v>1619</v>
      </c>
      <c r="I12" s="2">
        <v>2763</v>
      </c>
      <c r="J12">
        <v>9</v>
      </c>
      <c r="K12">
        <v>3</v>
      </c>
      <c r="L12" s="41" t="s">
        <v>616</v>
      </c>
      <c r="M12" t="s">
        <v>630</v>
      </c>
      <c r="N12" s="59" t="s">
        <v>618</v>
      </c>
      <c r="O12" s="41"/>
    </row>
    <row r="13" spans="1:17" x14ac:dyDescent="0.3">
      <c r="A13" t="s">
        <v>110</v>
      </c>
      <c r="B13" t="s">
        <v>111</v>
      </c>
      <c r="C13" t="s">
        <v>16</v>
      </c>
      <c r="D13" t="s">
        <v>625</v>
      </c>
      <c r="E13" t="s">
        <v>626</v>
      </c>
      <c r="F13" t="s">
        <v>623</v>
      </c>
      <c r="G13" t="s">
        <v>621</v>
      </c>
      <c r="H13" s="2">
        <v>1412</v>
      </c>
      <c r="I13" s="2">
        <v>2548</v>
      </c>
      <c r="J13">
        <v>5</v>
      </c>
      <c r="K13">
        <v>2</v>
      </c>
      <c r="L13" t="s">
        <v>616</v>
      </c>
      <c r="M13" t="s">
        <v>627</v>
      </c>
      <c r="N13" t="s">
        <v>618</v>
      </c>
    </row>
    <row r="14" spans="1:17" x14ac:dyDescent="0.3">
      <c r="A14" t="s">
        <v>38</v>
      </c>
      <c r="B14" t="s">
        <v>39</v>
      </c>
      <c r="C14" t="s">
        <v>16</v>
      </c>
      <c r="D14" t="s">
        <v>631</v>
      </c>
      <c r="E14" t="s">
        <v>632</v>
      </c>
      <c r="F14" t="s">
        <v>633</v>
      </c>
      <c r="G14" t="s">
        <v>615</v>
      </c>
      <c r="H14" s="2">
        <v>867</v>
      </c>
      <c r="I14" s="2">
        <v>1672</v>
      </c>
      <c r="J14">
        <v>11</v>
      </c>
      <c r="K14">
        <v>4</v>
      </c>
      <c r="L14" t="s">
        <v>616</v>
      </c>
      <c r="M14" t="s">
        <v>627</v>
      </c>
      <c r="N14" t="s">
        <v>618</v>
      </c>
    </row>
    <row r="15" spans="1:17" x14ac:dyDescent="0.3">
      <c r="A15" t="s">
        <v>95</v>
      </c>
      <c r="B15" t="s">
        <v>96</v>
      </c>
      <c r="C15" t="s">
        <v>16</v>
      </c>
      <c r="D15" t="s">
        <v>631</v>
      </c>
      <c r="E15" t="s">
        <v>632</v>
      </c>
      <c r="F15" t="s">
        <v>633</v>
      </c>
      <c r="G15" t="s">
        <v>619</v>
      </c>
      <c r="H15" s="2">
        <v>810</v>
      </c>
      <c r="I15" s="2">
        <v>1561</v>
      </c>
      <c r="J15">
        <v>12</v>
      </c>
      <c r="K15">
        <v>4</v>
      </c>
      <c r="L15" t="s">
        <v>616</v>
      </c>
      <c r="M15" t="s">
        <v>628</v>
      </c>
      <c r="N15" t="s">
        <v>618</v>
      </c>
    </row>
    <row r="16" spans="1:17" x14ac:dyDescent="0.3">
      <c r="A16" t="s">
        <v>79</v>
      </c>
      <c r="B16" t="s">
        <v>80</v>
      </c>
      <c r="C16" t="s">
        <v>16</v>
      </c>
      <c r="D16" t="s">
        <v>631</v>
      </c>
      <c r="E16" t="s">
        <v>632</v>
      </c>
      <c r="F16" t="s">
        <v>633</v>
      </c>
      <c r="G16" t="s">
        <v>621</v>
      </c>
      <c r="H16" s="2">
        <v>905</v>
      </c>
      <c r="I16" s="2">
        <v>1514</v>
      </c>
      <c r="J16">
        <v>8</v>
      </c>
      <c r="K16">
        <v>3</v>
      </c>
      <c r="L16" t="s">
        <v>616</v>
      </c>
      <c r="M16" t="s">
        <v>620</v>
      </c>
      <c r="N16" t="s">
        <v>618</v>
      </c>
    </row>
    <row r="17" spans="1:14" x14ac:dyDescent="0.3">
      <c r="A17" t="s">
        <v>634</v>
      </c>
      <c r="B17" t="s">
        <v>635</v>
      </c>
      <c r="C17" t="s">
        <v>43</v>
      </c>
      <c r="D17" t="s">
        <v>636</v>
      </c>
      <c r="E17" t="s">
        <v>636</v>
      </c>
      <c r="F17" t="s">
        <v>636</v>
      </c>
      <c r="G17" t="s">
        <v>636</v>
      </c>
      <c r="H17" s="2">
        <v>28</v>
      </c>
      <c r="I17" s="2">
        <v>59</v>
      </c>
      <c r="J17">
        <v>28</v>
      </c>
      <c r="K17">
        <v>8</v>
      </c>
      <c r="L17" t="s">
        <v>637</v>
      </c>
      <c r="M17" t="s">
        <v>638</v>
      </c>
      <c r="N17" t="s">
        <v>618</v>
      </c>
    </row>
    <row r="18" spans="1:14" x14ac:dyDescent="0.3">
      <c r="A18" t="s">
        <v>639</v>
      </c>
      <c r="B18" t="s">
        <v>640</v>
      </c>
      <c r="C18" t="s">
        <v>43</v>
      </c>
      <c r="D18" t="s">
        <v>636</v>
      </c>
      <c r="E18" t="s">
        <v>636</v>
      </c>
      <c r="F18" t="s">
        <v>636</v>
      </c>
      <c r="G18" t="s">
        <v>636</v>
      </c>
      <c r="H18" s="2">
        <v>28</v>
      </c>
      <c r="I18" s="2">
        <v>59</v>
      </c>
      <c r="J18">
        <v>33</v>
      </c>
      <c r="K18">
        <v>5</v>
      </c>
      <c r="L18" t="s">
        <v>641</v>
      </c>
      <c r="M18" t="s">
        <v>642</v>
      </c>
      <c r="N18" t="s">
        <v>618</v>
      </c>
    </row>
    <row r="19" spans="1:14" x14ac:dyDescent="0.3">
      <c r="A19" t="s">
        <v>643</v>
      </c>
      <c r="B19" t="s">
        <v>644</v>
      </c>
      <c r="C19" t="s">
        <v>43</v>
      </c>
      <c r="D19" t="s">
        <v>636</v>
      </c>
      <c r="E19" t="s">
        <v>636</v>
      </c>
      <c r="F19" t="s">
        <v>636</v>
      </c>
      <c r="G19" t="s">
        <v>636</v>
      </c>
      <c r="H19" s="2">
        <v>28</v>
      </c>
      <c r="I19" s="2">
        <v>59</v>
      </c>
      <c r="J19">
        <v>12</v>
      </c>
      <c r="K19">
        <v>15</v>
      </c>
      <c r="L19" t="s">
        <v>645</v>
      </c>
      <c r="M19" t="s">
        <v>646</v>
      </c>
      <c r="N19" t="s">
        <v>618</v>
      </c>
    </row>
    <row r="20" spans="1:14" x14ac:dyDescent="0.3">
      <c r="A20" t="s">
        <v>647</v>
      </c>
      <c r="B20" t="s">
        <v>648</v>
      </c>
      <c r="C20" t="s">
        <v>43</v>
      </c>
      <c r="D20" t="s">
        <v>636</v>
      </c>
      <c r="E20" t="s">
        <v>636</v>
      </c>
      <c r="F20" t="s">
        <v>636</v>
      </c>
      <c r="G20" t="s">
        <v>636</v>
      </c>
      <c r="H20" s="2">
        <v>28</v>
      </c>
      <c r="I20" s="2">
        <v>59</v>
      </c>
      <c r="J20">
        <v>14</v>
      </c>
      <c r="K20">
        <v>10</v>
      </c>
      <c r="L20" t="s">
        <v>649</v>
      </c>
      <c r="M20" t="s">
        <v>650</v>
      </c>
      <c r="N20" t="s">
        <v>618</v>
      </c>
    </row>
    <row r="21" spans="1:14" x14ac:dyDescent="0.3">
      <c r="A21" t="s">
        <v>651</v>
      </c>
      <c r="B21" t="s">
        <v>652</v>
      </c>
      <c r="C21" t="s">
        <v>43</v>
      </c>
      <c r="D21" t="s">
        <v>636</v>
      </c>
      <c r="E21" t="s">
        <v>636</v>
      </c>
      <c r="F21" t="s">
        <v>636</v>
      </c>
      <c r="G21" t="s">
        <v>636</v>
      </c>
      <c r="H21" s="2">
        <v>28</v>
      </c>
      <c r="I21" s="2">
        <v>59</v>
      </c>
      <c r="J21">
        <v>45</v>
      </c>
      <c r="K21">
        <v>5</v>
      </c>
      <c r="L21" t="s">
        <v>653</v>
      </c>
      <c r="M21" t="s">
        <v>654</v>
      </c>
      <c r="N21" t="s">
        <v>618</v>
      </c>
    </row>
    <row r="22" spans="1:14" x14ac:dyDescent="0.3">
      <c r="A22" t="s">
        <v>643</v>
      </c>
      <c r="B22" t="s">
        <v>655</v>
      </c>
      <c r="C22" t="s">
        <v>43</v>
      </c>
      <c r="D22" t="s">
        <v>636</v>
      </c>
      <c r="E22" t="s">
        <v>636</v>
      </c>
      <c r="F22" t="s">
        <v>636</v>
      </c>
      <c r="G22" t="s">
        <v>636</v>
      </c>
      <c r="H22" s="2">
        <v>28</v>
      </c>
      <c r="I22" s="2">
        <v>59</v>
      </c>
      <c r="J22">
        <v>40</v>
      </c>
      <c r="K22">
        <v>8</v>
      </c>
      <c r="L22" t="s">
        <v>656</v>
      </c>
      <c r="M22" t="s">
        <v>657</v>
      </c>
      <c r="N22" t="s">
        <v>618</v>
      </c>
    </row>
    <row r="23" spans="1:14" x14ac:dyDescent="0.3">
      <c r="A23" t="s">
        <v>658</v>
      </c>
      <c r="B23" t="s">
        <v>131</v>
      </c>
      <c r="C23" t="s">
        <v>43</v>
      </c>
      <c r="D23" t="s">
        <v>636</v>
      </c>
      <c r="E23" t="s">
        <v>636</v>
      </c>
      <c r="F23" t="s">
        <v>636</v>
      </c>
      <c r="G23" t="s">
        <v>636</v>
      </c>
      <c r="H23" s="2">
        <v>29</v>
      </c>
      <c r="I23" s="2">
        <v>61</v>
      </c>
      <c r="J23">
        <v>10</v>
      </c>
      <c r="K23">
        <v>5</v>
      </c>
      <c r="L23" t="s">
        <v>659</v>
      </c>
      <c r="M23" t="s">
        <v>660</v>
      </c>
      <c r="N23" t="s">
        <v>618</v>
      </c>
    </row>
    <row r="24" spans="1:14" x14ac:dyDescent="0.3">
      <c r="A24" t="s">
        <v>661</v>
      </c>
      <c r="B24" t="s">
        <v>116</v>
      </c>
      <c r="C24" t="s">
        <v>43</v>
      </c>
      <c r="D24" t="s">
        <v>636</v>
      </c>
      <c r="E24" t="s">
        <v>636</v>
      </c>
      <c r="F24" t="s">
        <v>636</v>
      </c>
      <c r="G24" t="s">
        <v>636</v>
      </c>
      <c r="H24" s="2">
        <v>29</v>
      </c>
      <c r="I24" s="2">
        <v>61</v>
      </c>
      <c r="J24">
        <v>35</v>
      </c>
      <c r="K24">
        <v>12</v>
      </c>
      <c r="L24" t="s">
        <v>662</v>
      </c>
      <c r="M24" t="s">
        <v>663</v>
      </c>
      <c r="N24" t="s">
        <v>618</v>
      </c>
    </row>
    <row r="25" spans="1:14" x14ac:dyDescent="0.3">
      <c r="A25" t="s">
        <v>664</v>
      </c>
      <c r="B25" t="s">
        <v>665</v>
      </c>
      <c r="C25" t="s">
        <v>43</v>
      </c>
      <c r="D25" t="s">
        <v>636</v>
      </c>
      <c r="E25" t="s">
        <v>636</v>
      </c>
      <c r="F25" t="s">
        <v>636</v>
      </c>
      <c r="G25" t="s">
        <v>636</v>
      </c>
      <c r="H25" s="2">
        <v>29</v>
      </c>
      <c r="I25" s="2">
        <v>61</v>
      </c>
      <c r="J25">
        <v>12</v>
      </c>
      <c r="K25">
        <v>8</v>
      </c>
      <c r="L25" t="s">
        <v>666</v>
      </c>
      <c r="M25" t="s">
        <v>667</v>
      </c>
      <c r="N25" t="s">
        <v>618</v>
      </c>
    </row>
    <row r="26" spans="1:14" x14ac:dyDescent="0.3">
      <c r="A26" t="s">
        <v>668</v>
      </c>
      <c r="B26" t="s">
        <v>669</v>
      </c>
      <c r="C26" t="s">
        <v>43</v>
      </c>
      <c r="D26" t="s">
        <v>636</v>
      </c>
      <c r="E26" t="s">
        <v>636</v>
      </c>
      <c r="F26" t="s">
        <v>636</v>
      </c>
      <c r="G26" t="s">
        <v>636</v>
      </c>
      <c r="H26" s="2">
        <v>29</v>
      </c>
      <c r="I26" s="2">
        <v>61</v>
      </c>
      <c r="J26">
        <v>13</v>
      </c>
      <c r="K26">
        <v>15</v>
      </c>
      <c r="L26" t="s">
        <v>670</v>
      </c>
      <c r="M26" t="s">
        <v>671</v>
      </c>
      <c r="N26" t="s">
        <v>618</v>
      </c>
    </row>
    <row r="27" spans="1:14" x14ac:dyDescent="0.3">
      <c r="A27" t="s">
        <v>672</v>
      </c>
      <c r="B27" t="s">
        <v>673</v>
      </c>
      <c r="C27" t="s">
        <v>43</v>
      </c>
      <c r="D27" t="s">
        <v>636</v>
      </c>
      <c r="E27" t="s">
        <v>636</v>
      </c>
      <c r="F27" t="s">
        <v>636</v>
      </c>
      <c r="G27" t="s">
        <v>636</v>
      </c>
      <c r="H27" s="2">
        <v>29</v>
      </c>
      <c r="I27" s="2">
        <v>61</v>
      </c>
      <c r="J27">
        <v>35</v>
      </c>
      <c r="K27">
        <v>5</v>
      </c>
      <c r="L27" t="s">
        <v>674</v>
      </c>
      <c r="M27" t="s">
        <v>675</v>
      </c>
      <c r="N27" t="s">
        <v>618</v>
      </c>
    </row>
    <row r="28" spans="1:14" x14ac:dyDescent="0.3">
      <c r="A28" t="s">
        <v>676</v>
      </c>
      <c r="B28" t="s">
        <v>677</v>
      </c>
      <c r="C28" t="s">
        <v>43</v>
      </c>
      <c r="D28" t="s">
        <v>636</v>
      </c>
      <c r="E28" t="s">
        <v>636</v>
      </c>
      <c r="F28" t="s">
        <v>636</v>
      </c>
      <c r="G28" t="s">
        <v>636</v>
      </c>
      <c r="H28" s="2">
        <v>29</v>
      </c>
      <c r="I28" s="2">
        <v>61</v>
      </c>
      <c r="J28">
        <v>60</v>
      </c>
      <c r="K28">
        <v>15</v>
      </c>
      <c r="L28" t="s">
        <v>678</v>
      </c>
      <c r="M28" t="s">
        <v>679</v>
      </c>
      <c r="N28" t="s">
        <v>618</v>
      </c>
    </row>
    <row r="29" spans="1:14" x14ac:dyDescent="0.3">
      <c r="A29" t="s">
        <v>680</v>
      </c>
      <c r="B29" t="s">
        <v>89</v>
      </c>
      <c r="C29" t="s">
        <v>43</v>
      </c>
      <c r="D29" t="s">
        <v>636</v>
      </c>
      <c r="E29" t="s">
        <v>636</v>
      </c>
      <c r="F29" t="s">
        <v>636</v>
      </c>
      <c r="G29" t="s">
        <v>636</v>
      </c>
      <c r="H29" s="2">
        <v>18</v>
      </c>
      <c r="I29" s="2">
        <v>39</v>
      </c>
      <c r="J29">
        <v>15</v>
      </c>
      <c r="K29">
        <v>8</v>
      </c>
      <c r="L29" t="s">
        <v>681</v>
      </c>
      <c r="M29" t="s">
        <v>682</v>
      </c>
      <c r="N29" t="s">
        <v>618</v>
      </c>
    </row>
    <row r="30" spans="1:14" x14ac:dyDescent="0.3">
      <c r="A30" t="s">
        <v>683</v>
      </c>
      <c r="B30" t="s">
        <v>684</v>
      </c>
      <c r="C30" t="s">
        <v>43</v>
      </c>
      <c r="D30" t="s">
        <v>636</v>
      </c>
      <c r="E30" t="s">
        <v>636</v>
      </c>
      <c r="F30" t="s">
        <v>636</v>
      </c>
      <c r="G30" t="s">
        <v>636</v>
      </c>
      <c r="H30" s="2">
        <v>18</v>
      </c>
      <c r="I30" s="2">
        <v>39</v>
      </c>
      <c r="J30">
        <v>48</v>
      </c>
      <c r="K30">
        <v>15</v>
      </c>
      <c r="L30" t="s">
        <v>685</v>
      </c>
      <c r="M30" t="s">
        <v>686</v>
      </c>
      <c r="N30" t="s">
        <v>618</v>
      </c>
    </row>
    <row r="31" spans="1:14" x14ac:dyDescent="0.3">
      <c r="A31" t="s">
        <v>687</v>
      </c>
      <c r="B31" t="s">
        <v>688</v>
      </c>
      <c r="C31" t="s">
        <v>43</v>
      </c>
      <c r="D31" t="s">
        <v>636</v>
      </c>
      <c r="E31" t="s">
        <v>636</v>
      </c>
      <c r="F31" t="s">
        <v>636</v>
      </c>
      <c r="G31" t="s">
        <v>636</v>
      </c>
      <c r="H31" s="2">
        <v>18</v>
      </c>
      <c r="I31" s="2">
        <v>39</v>
      </c>
      <c r="J31">
        <v>11</v>
      </c>
      <c r="K31">
        <v>15</v>
      </c>
      <c r="L31" t="s">
        <v>689</v>
      </c>
      <c r="M31" t="s">
        <v>690</v>
      </c>
      <c r="N31" t="s">
        <v>618</v>
      </c>
    </row>
    <row r="32" spans="1:14" x14ac:dyDescent="0.3">
      <c r="A32" t="s">
        <v>691</v>
      </c>
      <c r="B32" t="s">
        <v>692</v>
      </c>
      <c r="C32" t="s">
        <v>43</v>
      </c>
      <c r="D32" t="s">
        <v>636</v>
      </c>
      <c r="E32" t="s">
        <v>636</v>
      </c>
      <c r="F32" t="s">
        <v>636</v>
      </c>
      <c r="G32" t="s">
        <v>636</v>
      </c>
      <c r="H32" s="2">
        <v>18</v>
      </c>
      <c r="I32" s="2">
        <v>39</v>
      </c>
      <c r="J32">
        <v>45</v>
      </c>
      <c r="K32">
        <v>12</v>
      </c>
      <c r="L32" t="s">
        <v>693</v>
      </c>
      <c r="M32" t="s">
        <v>694</v>
      </c>
      <c r="N32" t="s">
        <v>618</v>
      </c>
    </row>
    <row r="33" spans="1:14" x14ac:dyDescent="0.3">
      <c r="A33" t="s">
        <v>695</v>
      </c>
      <c r="B33" t="s">
        <v>696</v>
      </c>
      <c r="C33" t="s">
        <v>43</v>
      </c>
      <c r="D33" t="s">
        <v>636</v>
      </c>
      <c r="E33" t="s">
        <v>636</v>
      </c>
      <c r="F33" t="s">
        <v>636</v>
      </c>
      <c r="G33" t="s">
        <v>636</v>
      </c>
      <c r="H33" s="2">
        <v>18</v>
      </c>
      <c r="I33" s="2">
        <v>39</v>
      </c>
      <c r="J33">
        <v>11</v>
      </c>
      <c r="K33">
        <v>8</v>
      </c>
      <c r="L33" t="s">
        <v>697</v>
      </c>
      <c r="M33" t="s">
        <v>698</v>
      </c>
      <c r="N33" t="s">
        <v>618</v>
      </c>
    </row>
    <row r="34" spans="1:14" x14ac:dyDescent="0.3">
      <c r="A34" t="s">
        <v>687</v>
      </c>
      <c r="B34" t="s">
        <v>699</v>
      </c>
      <c r="C34" t="s">
        <v>43</v>
      </c>
      <c r="D34" t="s">
        <v>636</v>
      </c>
      <c r="E34" t="s">
        <v>636</v>
      </c>
      <c r="F34" t="s">
        <v>636</v>
      </c>
      <c r="G34" t="s">
        <v>636</v>
      </c>
      <c r="H34" s="2">
        <v>18</v>
      </c>
      <c r="I34" s="2">
        <v>39</v>
      </c>
      <c r="J34">
        <v>10</v>
      </c>
      <c r="K34">
        <v>15</v>
      </c>
      <c r="L34" t="s">
        <v>700</v>
      </c>
      <c r="M34" t="s">
        <v>701</v>
      </c>
      <c r="N34" t="s">
        <v>618</v>
      </c>
    </row>
    <row r="35" spans="1:14" x14ac:dyDescent="0.3">
      <c r="A35" t="s">
        <v>702</v>
      </c>
      <c r="B35" t="s">
        <v>703</v>
      </c>
      <c r="C35" t="s">
        <v>43</v>
      </c>
      <c r="D35" t="s">
        <v>636</v>
      </c>
      <c r="E35" t="s">
        <v>636</v>
      </c>
      <c r="F35" t="s">
        <v>636</v>
      </c>
      <c r="G35" t="s">
        <v>636</v>
      </c>
      <c r="H35" s="2">
        <v>19</v>
      </c>
      <c r="I35" s="2">
        <v>41</v>
      </c>
      <c r="J35">
        <v>16</v>
      </c>
      <c r="K35">
        <v>10</v>
      </c>
      <c r="L35" t="s">
        <v>704</v>
      </c>
      <c r="M35" t="s">
        <v>705</v>
      </c>
      <c r="N35" t="s">
        <v>618</v>
      </c>
    </row>
    <row r="36" spans="1:14" x14ac:dyDescent="0.3">
      <c r="A36" t="s">
        <v>706</v>
      </c>
      <c r="B36" t="s">
        <v>707</v>
      </c>
      <c r="C36" t="s">
        <v>43</v>
      </c>
      <c r="D36" t="s">
        <v>636</v>
      </c>
      <c r="E36" t="s">
        <v>636</v>
      </c>
      <c r="F36" t="s">
        <v>636</v>
      </c>
      <c r="G36" t="s">
        <v>636</v>
      </c>
      <c r="H36" s="2">
        <v>19</v>
      </c>
      <c r="I36" s="2">
        <v>41</v>
      </c>
      <c r="J36">
        <v>34</v>
      </c>
      <c r="K36">
        <v>8</v>
      </c>
      <c r="L36" t="s">
        <v>708</v>
      </c>
      <c r="M36" t="s">
        <v>709</v>
      </c>
      <c r="N36" t="s">
        <v>618</v>
      </c>
    </row>
    <row r="37" spans="1:14" x14ac:dyDescent="0.3">
      <c r="A37" t="s">
        <v>710</v>
      </c>
      <c r="B37" t="s">
        <v>711</v>
      </c>
      <c r="C37" t="s">
        <v>43</v>
      </c>
      <c r="D37" t="s">
        <v>636</v>
      </c>
      <c r="E37" t="s">
        <v>636</v>
      </c>
      <c r="F37" t="s">
        <v>636</v>
      </c>
      <c r="G37" t="s">
        <v>636</v>
      </c>
      <c r="H37" s="2">
        <v>19</v>
      </c>
      <c r="I37" s="2">
        <v>41</v>
      </c>
      <c r="J37">
        <v>42</v>
      </c>
      <c r="K37">
        <v>5</v>
      </c>
      <c r="L37" t="s">
        <v>637</v>
      </c>
      <c r="M37" t="s">
        <v>712</v>
      </c>
      <c r="N37" t="s">
        <v>618</v>
      </c>
    </row>
    <row r="38" spans="1:14" x14ac:dyDescent="0.3">
      <c r="A38" t="s">
        <v>713</v>
      </c>
      <c r="B38" t="s">
        <v>714</v>
      </c>
      <c r="C38" t="s">
        <v>43</v>
      </c>
      <c r="D38" t="s">
        <v>636</v>
      </c>
      <c r="E38" t="s">
        <v>636</v>
      </c>
      <c r="F38" t="s">
        <v>636</v>
      </c>
      <c r="G38" t="s">
        <v>636</v>
      </c>
      <c r="H38" s="2">
        <v>19</v>
      </c>
      <c r="I38" s="2">
        <v>41</v>
      </c>
      <c r="J38">
        <v>44</v>
      </c>
      <c r="K38">
        <v>10</v>
      </c>
      <c r="L38" t="s">
        <v>641</v>
      </c>
      <c r="M38" t="s">
        <v>715</v>
      </c>
      <c r="N38" t="s">
        <v>618</v>
      </c>
    </row>
    <row r="39" spans="1:14" x14ac:dyDescent="0.3">
      <c r="A39" t="s">
        <v>716</v>
      </c>
      <c r="B39" t="s">
        <v>717</v>
      </c>
      <c r="C39" t="s">
        <v>43</v>
      </c>
      <c r="D39" t="s">
        <v>636</v>
      </c>
      <c r="E39" t="s">
        <v>636</v>
      </c>
      <c r="F39" t="s">
        <v>636</v>
      </c>
      <c r="G39" t="s">
        <v>636</v>
      </c>
      <c r="H39" s="2">
        <v>19</v>
      </c>
      <c r="I39" s="2">
        <v>41</v>
      </c>
      <c r="J39">
        <v>43</v>
      </c>
      <c r="K39">
        <v>8</v>
      </c>
      <c r="L39" t="s">
        <v>645</v>
      </c>
      <c r="M39" t="s">
        <v>718</v>
      </c>
      <c r="N39" t="s">
        <v>618</v>
      </c>
    </row>
    <row r="40" spans="1:14" x14ac:dyDescent="0.3">
      <c r="A40" t="s">
        <v>719</v>
      </c>
      <c r="B40" t="s">
        <v>720</v>
      </c>
      <c r="C40" t="s">
        <v>43</v>
      </c>
      <c r="D40" t="s">
        <v>636</v>
      </c>
      <c r="E40" t="s">
        <v>636</v>
      </c>
      <c r="F40" t="s">
        <v>636</v>
      </c>
      <c r="G40" t="s">
        <v>636</v>
      </c>
      <c r="H40" s="2">
        <v>19</v>
      </c>
      <c r="I40" s="2">
        <v>41</v>
      </c>
      <c r="J40">
        <v>14</v>
      </c>
      <c r="K40">
        <v>15</v>
      </c>
      <c r="L40" t="s">
        <v>649</v>
      </c>
      <c r="M40" t="s">
        <v>721</v>
      </c>
      <c r="N40" t="s">
        <v>618</v>
      </c>
    </row>
    <row r="41" spans="1:14" x14ac:dyDescent="0.3">
      <c r="A41" t="s">
        <v>722</v>
      </c>
      <c r="B41" t="s">
        <v>723</v>
      </c>
      <c r="C41" t="s">
        <v>43</v>
      </c>
      <c r="D41" t="s">
        <v>636</v>
      </c>
      <c r="E41" t="s">
        <v>636</v>
      </c>
      <c r="F41" t="s">
        <v>636</v>
      </c>
      <c r="G41" t="s">
        <v>636</v>
      </c>
      <c r="H41" s="2">
        <v>16</v>
      </c>
      <c r="I41" s="2">
        <v>34</v>
      </c>
      <c r="J41">
        <v>44</v>
      </c>
      <c r="K41">
        <v>8</v>
      </c>
      <c r="L41" t="s">
        <v>653</v>
      </c>
      <c r="M41" t="s">
        <v>638</v>
      </c>
      <c r="N41" t="s">
        <v>618</v>
      </c>
    </row>
    <row r="42" spans="1:14" x14ac:dyDescent="0.3">
      <c r="A42" t="s">
        <v>724</v>
      </c>
      <c r="B42" t="s">
        <v>725</v>
      </c>
      <c r="C42" t="s">
        <v>43</v>
      </c>
      <c r="D42" t="s">
        <v>636</v>
      </c>
      <c r="E42" t="s">
        <v>636</v>
      </c>
      <c r="F42" t="s">
        <v>636</v>
      </c>
      <c r="G42" t="s">
        <v>636</v>
      </c>
      <c r="H42" s="2">
        <v>16</v>
      </c>
      <c r="I42" s="2">
        <v>34</v>
      </c>
      <c r="J42">
        <v>31</v>
      </c>
      <c r="K42">
        <v>5</v>
      </c>
      <c r="L42" t="s">
        <v>656</v>
      </c>
      <c r="M42" t="s">
        <v>642</v>
      </c>
      <c r="N42" t="s">
        <v>618</v>
      </c>
    </row>
    <row r="43" spans="1:14" x14ac:dyDescent="0.3">
      <c r="A43" t="s">
        <v>726</v>
      </c>
      <c r="B43" t="s">
        <v>727</v>
      </c>
      <c r="C43" t="s">
        <v>43</v>
      </c>
      <c r="D43" t="s">
        <v>636</v>
      </c>
      <c r="E43" t="s">
        <v>636</v>
      </c>
      <c r="F43" t="s">
        <v>636</v>
      </c>
      <c r="G43" t="s">
        <v>636</v>
      </c>
      <c r="H43" s="2">
        <v>16</v>
      </c>
      <c r="I43" s="2">
        <v>34</v>
      </c>
      <c r="J43">
        <v>43</v>
      </c>
      <c r="K43">
        <v>5</v>
      </c>
      <c r="L43" t="s">
        <v>659</v>
      </c>
      <c r="M43" t="s">
        <v>646</v>
      </c>
      <c r="N43" t="s">
        <v>618</v>
      </c>
    </row>
    <row r="44" spans="1:14" x14ac:dyDescent="0.3">
      <c r="A44" t="s">
        <v>728</v>
      </c>
      <c r="B44" t="s">
        <v>729</v>
      </c>
      <c r="C44" t="s">
        <v>43</v>
      </c>
      <c r="D44" t="s">
        <v>636</v>
      </c>
      <c r="E44" t="s">
        <v>636</v>
      </c>
      <c r="F44" t="s">
        <v>636</v>
      </c>
      <c r="G44" t="s">
        <v>636</v>
      </c>
      <c r="H44" s="2">
        <v>16</v>
      </c>
      <c r="I44" s="2">
        <v>34</v>
      </c>
      <c r="J44">
        <v>44</v>
      </c>
      <c r="K44">
        <v>5</v>
      </c>
      <c r="L44" t="s">
        <v>662</v>
      </c>
      <c r="M44" t="s">
        <v>650</v>
      </c>
      <c r="N44" t="s">
        <v>618</v>
      </c>
    </row>
    <row r="45" spans="1:14" x14ac:dyDescent="0.3">
      <c r="A45" t="s">
        <v>730</v>
      </c>
      <c r="B45" t="s">
        <v>731</v>
      </c>
      <c r="C45" t="s">
        <v>43</v>
      </c>
      <c r="D45" t="s">
        <v>636</v>
      </c>
      <c r="E45" t="s">
        <v>636</v>
      </c>
      <c r="F45" t="s">
        <v>636</v>
      </c>
      <c r="G45" t="s">
        <v>636</v>
      </c>
      <c r="H45" s="2">
        <v>16</v>
      </c>
      <c r="I45" s="2">
        <v>34</v>
      </c>
      <c r="J45">
        <v>47</v>
      </c>
      <c r="K45">
        <v>8</v>
      </c>
      <c r="L45" t="s">
        <v>666</v>
      </c>
      <c r="M45" t="s">
        <v>654</v>
      </c>
      <c r="N45" t="s">
        <v>618</v>
      </c>
    </row>
    <row r="46" spans="1:14" x14ac:dyDescent="0.3">
      <c r="A46" t="s">
        <v>726</v>
      </c>
      <c r="B46" t="s">
        <v>732</v>
      </c>
      <c r="C46" t="s">
        <v>43</v>
      </c>
      <c r="D46" t="s">
        <v>636</v>
      </c>
      <c r="E46" t="s">
        <v>636</v>
      </c>
      <c r="F46" t="s">
        <v>636</v>
      </c>
      <c r="G46" t="s">
        <v>636</v>
      </c>
      <c r="H46" s="2">
        <v>16</v>
      </c>
      <c r="I46" s="2">
        <v>34</v>
      </c>
      <c r="J46">
        <v>39</v>
      </c>
      <c r="K46">
        <v>15</v>
      </c>
      <c r="L46" t="s">
        <v>670</v>
      </c>
      <c r="M46" t="s">
        <v>657</v>
      </c>
      <c r="N46" t="s">
        <v>618</v>
      </c>
    </row>
    <row r="47" spans="1:14" x14ac:dyDescent="0.3">
      <c r="A47" t="s">
        <v>733</v>
      </c>
      <c r="B47" t="s">
        <v>734</v>
      </c>
      <c r="C47" t="s">
        <v>43</v>
      </c>
      <c r="D47" t="s">
        <v>636</v>
      </c>
      <c r="E47" t="s">
        <v>636</v>
      </c>
      <c r="F47" t="s">
        <v>636</v>
      </c>
      <c r="G47" t="s">
        <v>636</v>
      </c>
      <c r="H47" s="2">
        <v>17</v>
      </c>
      <c r="I47" s="2">
        <v>36</v>
      </c>
      <c r="J47">
        <v>35</v>
      </c>
      <c r="K47">
        <v>10</v>
      </c>
      <c r="L47" t="s">
        <v>674</v>
      </c>
      <c r="M47" t="s">
        <v>660</v>
      </c>
      <c r="N47" t="s">
        <v>618</v>
      </c>
    </row>
    <row r="48" spans="1:14" x14ac:dyDescent="0.3">
      <c r="A48" t="s">
        <v>735</v>
      </c>
      <c r="B48" t="s">
        <v>736</v>
      </c>
      <c r="C48" t="s">
        <v>43</v>
      </c>
      <c r="D48" t="s">
        <v>636</v>
      </c>
      <c r="E48" t="s">
        <v>636</v>
      </c>
      <c r="F48" t="s">
        <v>636</v>
      </c>
      <c r="G48" t="s">
        <v>636</v>
      </c>
      <c r="H48" s="2">
        <v>17</v>
      </c>
      <c r="I48" s="2">
        <v>36</v>
      </c>
      <c r="J48">
        <v>37</v>
      </c>
      <c r="K48">
        <v>15</v>
      </c>
      <c r="L48" t="s">
        <v>678</v>
      </c>
      <c r="M48" t="s">
        <v>663</v>
      </c>
      <c r="N48" t="s">
        <v>618</v>
      </c>
    </row>
    <row r="49" spans="1:14" x14ac:dyDescent="0.3">
      <c r="A49" t="s">
        <v>737</v>
      </c>
      <c r="B49" t="s">
        <v>738</v>
      </c>
      <c r="C49" t="s">
        <v>43</v>
      </c>
      <c r="D49" t="s">
        <v>636</v>
      </c>
      <c r="E49" t="s">
        <v>636</v>
      </c>
      <c r="F49" t="s">
        <v>636</v>
      </c>
      <c r="G49" t="s">
        <v>636</v>
      </c>
      <c r="H49" s="2">
        <v>17</v>
      </c>
      <c r="I49" s="2">
        <v>36</v>
      </c>
      <c r="J49">
        <v>37</v>
      </c>
      <c r="K49">
        <v>10</v>
      </c>
      <c r="L49" t="s">
        <v>681</v>
      </c>
      <c r="M49" t="s">
        <v>667</v>
      </c>
      <c r="N49" t="s">
        <v>618</v>
      </c>
    </row>
    <row r="50" spans="1:14" x14ac:dyDescent="0.3">
      <c r="A50" t="s">
        <v>739</v>
      </c>
      <c r="B50" t="s">
        <v>740</v>
      </c>
      <c r="C50" t="s">
        <v>43</v>
      </c>
      <c r="D50" t="s">
        <v>636</v>
      </c>
      <c r="E50" t="s">
        <v>636</v>
      </c>
      <c r="F50" t="s">
        <v>636</v>
      </c>
      <c r="G50" t="s">
        <v>636</v>
      </c>
      <c r="H50" s="2">
        <v>17</v>
      </c>
      <c r="I50" s="2">
        <v>36</v>
      </c>
      <c r="J50">
        <v>27</v>
      </c>
      <c r="K50">
        <v>8</v>
      </c>
      <c r="L50" t="s">
        <v>685</v>
      </c>
      <c r="M50" t="s">
        <v>671</v>
      </c>
      <c r="N50" t="s">
        <v>618</v>
      </c>
    </row>
    <row r="51" spans="1:14" x14ac:dyDescent="0.3">
      <c r="A51" t="s">
        <v>741</v>
      </c>
      <c r="B51" t="s">
        <v>742</v>
      </c>
      <c r="C51" t="s">
        <v>43</v>
      </c>
      <c r="D51" t="s">
        <v>636</v>
      </c>
      <c r="E51" t="s">
        <v>636</v>
      </c>
      <c r="F51" t="s">
        <v>636</v>
      </c>
      <c r="G51" t="s">
        <v>636</v>
      </c>
      <c r="H51" s="2">
        <v>17</v>
      </c>
      <c r="I51" s="2">
        <v>36</v>
      </c>
      <c r="J51">
        <v>58</v>
      </c>
      <c r="K51">
        <v>8</v>
      </c>
      <c r="L51" t="s">
        <v>689</v>
      </c>
      <c r="M51" t="s">
        <v>675</v>
      </c>
      <c r="N51" t="s">
        <v>618</v>
      </c>
    </row>
    <row r="52" spans="1:14" x14ac:dyDescent="0.3">
      <c r="A52" t="s">
        <v>743</v>
      </c>
      <c r="B52" t="s">
        <v>744</v>
      </c>
      <c r="C52" t="s">
        <v>43</v>
      </c>
      <c r="D52" t="s">
        <v>636</v>
      </c>
      <c r="E52" t="s">
        <v>636</v>
      </c>
      <c r="F52" t="s">
        <v>636</v>
      </c>
      <c r="G52" t="s">
        <v>636</v>
      </c>
      <c r="H52" s="2">
        <v>17</v>
      </c>
      <c r="I52" s="2">
        <v>36</v>
      </c>
      <c r="J52">
        <v>52</v>
      </c>
      <c r="K52">
        <v>8</v>
      </c>
      <c r="L52" t="s">
        <v>693</v>
      </c>
      <c r="M52" t="s">
        <v>679</v>
      </c>
      <c r="N52" t="s">
        <v>618</v>
      </c>
    </row>
    <row r="53" spans="1:14" x14ac:dyDescent="0.3">
      <c r="A53" t="s">
        <v>745</v>
      </c>
      <c r="B53" t="s">
        <v>746</v>
      </c>
      <c r="C53" t="s">
        <v>43</v>
      </c>
      <c r="D53" t="s">
        <v>636</v>
      </c>
      <c r="E53" t="s">
        <v>636</v>
      </c>
      <c r="F53" t="s">
        <v>636</v>
      </c>
      <c r="G53" t="s">
        <v>636</v>
      </c>
      <c r="H53" s="2">
        <v>9</v>
      </c>
      <c r="I53" s="2">
        <v>22</v>
      </c>
      <c r="J53">
        <v>13</v>
      </c>
      <c r="K53">
        <v>15</v>
      </c>
      <c r="L53" t="s">
        <v>697</v>
      </c>
      <c r="M53" t="s">
        <v>682</v>
      </c>
      <c r="N53" t="s">
        <v>618</v>
      </c>
    </row>
    <row r="54" spans="1:14" x14ac:dyDescent="0.3">
      <c r="A54" t="s">
        <v>747</v>
      </c>
      <c r="B54" t="s">
        <v>748</v>
      </c>
      <c r="C54" t="s">
        <v>43</v>
      </c>
      <c r="D54" t="s">
        <v>636</v>
      </c>
      <c r="E54" t="s">
        <v>636</v>
      </c>
      <c r="F54" t="s">
        <v>636</v>
      </c>
      <c r="G54" t="s">
        <v>636</v>
      </c>
      <c r="H54" s="2">
        <v>9</v>
      </c>
      <c r="I54" s="2">
        <v>22</v>
      </c>
      <c r="J54">
        <v>27</v>
      </c>
      <c r="K54">
        <v>15</v>
      </c>
      <c r="L54" t="s">
        <v>700</v>
      </c>
      <c r="M54" t="s">
        <v>686</v>
      </c>
      <c r="N54" t="s">
        <v>618</v>
      </c>
    </row>
    <row r="55" spans="1:14" x14ac:dyDescent="0.3">
      <c r="A55" t="s">
        <v>749</v>
      </c>
      <c r="B55" t="s">
        <v>750</v>
      </c>
      <c r="C55" t="s">
        <v>43</v>
      </c>
      <c r="D55" t="s">
        <v>636</v>
      </c>
      <c r="E55" t="s">
        <v>636</v>
      </c>
      <c r="F55" t="s">
        <v>636</v>
      </c>
      <c r="G55" t="s">
        <v>636</v>
      </c>
      <c r="H55" s="2">
        <v>9</v>
      </c>
      <c r="I55" s="2">
        <v>22</v>
      </c>
      <c r="J55">
        <v>39</v>
      </c>
      <c r="K55">
        <v>10</v>
      </c>
      <c r="L55" t="s">
        <v>704</v>
      </c>
      <c r="M55" t="s">
        <v>690</v>
      </c>
      <c r="N55" t="s">
        <v>618</v>
      </c>
    </row>
    <row r="56" spans="1:14" x14ac:dyDescent="0.3">
      <c r="A56" t="s">
        <v>751</v>
      </c>
      <c r="B56" t="s">
        <v>752</v>
      </c>
      <c r="C56" t="s">
        <v>43</v>
      </c>
      <c r="D56" t="s">
        <v>636</v>
      </c>
      <c r="E56" t="s">
        <v>636</v>
      </c>
      <c r="F56" t="s">
        <v>636</v>
      </c>
      <c r="G56" t="s">
        <v>636</v>
      </c>
      <c r="H56" s="2">
        <v>9</v>
      </c>
      <c r="I56" s="2">
        <v>22</v>
      </c>
      <c r="J56">
        <v>54</v>
      </c>
      <c r="K56">
        <v>12</v>
      </c>
      <c r="L56" t="s">
        <v>708</v>
      </c>
      <c r="M56" t="s">
        <v>694</v>
      </c>
      <c r="N56" t="s">
        <v>618</v>
      </c>
    </row>
    <row r="57" spans="1:14" x14ac:dyDescent="0.3">
      <c r="A57" t="s">
        <v>753</v>
      </c>
      <c r="B57" t="s">
        <v>754</v>
      </c>
      <c r="C57" t="s">
        <v>43</v>
      </c>
      <c r="D57" t="s">
        <v>636</v>
      </c>
      <c r="E57" t="s">
        <v>636</v>
      </c>
      <c r="F57" t="s">
        <v>636</v>
      </c>
      <c r="G57" t="s">
        <v>636</v>
      </c>
      <c r="H57" s="2">
        <v>9</v>
      </c>
      <c r="I57" s="2">
        <v>22</v>
      </c>
      <c r="J57">
        <v>26</v>
      </c>
      <c r="K57">
        <v>15</v>
      </c>
      <c r="L57" t="s">
        <v>637</v>
      </c>
      <c r="M57" t="s">
        <v>698</v>
      </c>
      <c r="N57" t="s">
        <v>618</v>
      </c>
    </row>
    <row r="58" spans="1:14" x14ac:dyDescent="0.3">
      <c r="A58" t="s">
        <v>749</v>
      </c>
      <c r="B58" t="s">
        <v>755</v>
      </c>
      <c r="C58" t="s">
        <v>43</v>
      </c>
      <c r="D58" t="s">
        <v>636</v>
      </c>
      <c r="E58" t="s">
        <v>636</v>
      </c>
      <c r="F58" t="s">
        <v>636</v>
      </c>
      <c r="G58" t="s">
        <v>636</v>
      </c>
      <c r="H58" s="2">
        <v>9</v>
      </c>
      <c r="I58" s="2">
        <v>22</v>
      </c>
      <c r="J58">
        <v>12</v>
      </c>
      <c r="K58">
        <v>5</v>
      </c>
      <c r="L58" t="s">
        <v>641</v>
      </c>
      <c r="M58" t="s">
        <v>701</v>
      </c>
      <c r="N58" t="s">
        <v>618</v>
      </c>
    </row>
    <row r="59" spans="1:14" x14ac:dyDescent="0.3">
      <c r="A59" t="s">
        <v>756</v>
      </c>
      <c r="B59" t="s">
        <v>757</v>
      </c>
      <c r="C59" t="s">
        <v>43</v>
      </c>
      <c r="D59" t="s">
        <v>636</v>
      </c>
      <c r="E59" t="s">
        <v>636</v>
      </c>
      <c r="F59" t="s">
        <v>636</v>
      </c>
      <c r="G59" t="s">
        <v>636</v>
      </c>
      <c r="H59" s="2">
        <v>10</v>
      </c>
      <c r="I59" s="2">
        <v>24</v>
      </c>
      <c r="J59">
        <v>40</v>
      </c>
      <c r="K59">
        <v>12</v>
      </c>
      <c r="L59" t="s">
        <v>645</v>
      </c>
      <c r="M59" t="s">
        <v>705</v>
      </c>
      <c r="N59" t="s">
        <v>618</v>
      </c>
    </row>
    <row r="60" spans="1:14" x14ac:dyDescent="0.3">
      <c r="A60" t="s">
        <v>758</v>
      </c>
      <c r="B60" t="s">
        <v>759</v>
      </c>
      <c r="C60" t="s">
        <v>43</v>
      </c>
      <c r="D60" t="s">
        <v>636</v>
      </c>
      <c r="E60" t="s">
        <v>636</v>
      </c>
      <c r="F60" t="s">
        <v>636</v>
      </c>
      <c r="G60" t="s">
        <v>636</v>
      </c>
      <c r="H60" s="2">
        <v>10</v>
      </c>
      <c r="I60" s="2">
        <v>24</v>
      </c>
      <c r="J60">
        <v>18</v>
      </c>
      <c r="K60">
        <v>10</v>
      </c>
      <c r="L60" t="s">
        <v>649</v>
      </c>
      <c r="M60" t="s">
        <v>709</v>
      </c>
      <c r="N60" t="s">
        <v>618</v>
      </c>
    </row>
    <row r="61" spans="1:14" x14ac:dyDescent="0.3">
      <c r="A61" t="s">
        <v>760</v>
      </c>
      <c r="B61" t="s">
        <v>761</v>
      </c>
      <c r="C61" t="s">
        <v>43</v>
      </c>
      <c r="D61" t="s">
        <v>636</v>
      </c>
      <c r="E61" t="s">
        <v>636</v>
      </c>
      <c r="F61" t="s">
        <v>636</v>
      </c>
      <c r="G61" t="s">
        <v>636</v>
      </c>
      <c r="H61" s="2">
        <v>10</v>
      </c>
      <c r="I61" s="2">
        <v>24</v>
      </c>
      <c r="J61">
        <v>17</v>
      </c>
      <c r="K61">
        <v>12</v>
      </c>
      <c r="L61" t="s">
        <v>653</v>
      </c>
      <c r="M61" t="s">
        <v>712</v>
      </c>
      <c r="N61" t="s">
        <v>618</v>
      </c>
    </row>
    <row r="62" spans="1:14" x14ac:dyDescent="0.3">
      <c r="A62" t="s">
        <v>762</v>
      </c>
      <c r="B62" t="s">
        <v>763</v>
      </c>
      <c r="C62" t="s">
        <v>43</v>
      </c>
      <c r="D62" t="s">
        <v>636</v>
      </c>
      <c r="E62" t="s">
        <v>636</v>
      </c>
      <c r="F62" t="s">
        <v>636</v>
      </c>
      <c r="G62" t="s">
        <v>636</v>
      </c>
      <c r="H62" s="2">
        <v>10</v>
      </c>
      <c r="I62" s="2">
        <v>24</v>
      </c>
      <c r="J62">
        <v>34</v>
      </c>
      <c r="K62">
        <v>5</v>
      </c>
      <c r="L62" t="s">
        <v>656</v>
      </c>
      <c r="M62" t="s">
        <v>715</v>
      </c>
      <c r="N62" t="s">
        <v>618</v>
      </c>
    </row>
    <row r="63" spans="1:14" x14ac:dyDescent="0.3">
      <c r="A63" t="s">
        <v>764</v>
      </c>
      <c r="B63" t="s">
        <v>765</v>
      </c>
      <c r="C63" t="s">
        <v>43</v>
      </c>
      <c r="D63" t="s">
        <v>636</v>
      </c>
      <c r="E63" t="s">
        <v>636</v>
      </c>
      <c r="F63" t="s">
        <v>636</v>
      </c>
      <c r="G63" t="s">
        <v>636</v>
      </c>
      <c r="H63" s="2">
        <v>10</v>
      </c>
      <c r="I63" s="2">
        <v>24</v>
      </c>
      <c r="J63">
        <v>50</v>
      </c>
      <c r="K63">
        <v>5</v>
      </c>
      <c r="L63" t="s">
        <v>659</v>
      </c>
      <c r="M63" t="s">
        <v>718</v>
      </c>
      <c r="N63" t="s">
        <v>618</v>
      </c>
    </row>
    <row r="64" spans="1:14" x14ac:dyDescent="0.3">
      <c r="A64" t="s">
        <v>766</v>
      </c>
      <c r="B64" t="s">
        <v>767</v>
      </c>
      <c r="C64" t="s">
        <v>43</v>
      </c>
      <c r="D64" t="s">
        <v>636</v>
      </c>
      <c r="E64" t="s">
        <v>636</v>
      </c>
      <c r="F64" t="s">
        <v>636</v>
      </c>
      <c r="G64" t="s">
        <v>636</v>
      </c>
      <c r="H64" s="2">
        <v>10</v>
      </c>
      <c r="I64" s="2">
        <v>24</v>
      </c>
      <c r="J64">
        <v>56</v>
      </c>
      <c r="K64">
        <v>15</v>
      </c>
      <c r="L64" t="s">
        <v>662</v>
      </c>
      <c r="M64" t="s">
        <v>721</v>
      </c>
      <c r="N64" t="s">
        <v>618</v>
      </c>
    </row>
    <row r="65" spans="1:14" x14ac:dyDescent="0.3">
      <c r="A65" t="s">
        <v>768</v>
      </c>
      <c r="B65" t="s">
        <v>769</v>
      </c>
      <c r="C65" t="s">
        <v>43</v>
      </c>
      <c r="D65" t="s">
        <v>636</v>
      </c>
      <c r="E65" t="s">
        <v>636</v>
      </c>
      <c r="F65" t="s">
        <v>636</v>
      </c>
      <c r="G65" t="s">
        <v>636</v>
      </c>
      <c r="H65" s="2">
        <v>24</v>
      </c>
      <c r="I65" s="2">
        <v>49</v>
      </c>
      <c r="J65">
        <v>44</v>
      </c>
      <c r="K65">
        <v>10</v>
      </c>
      <c r="L65" t="s">
        <v>666</v>
      </c>
      <c r="M65" t="s">
        <v>638</v>
      </c>
      <c r="N65" t="s">
        <v>618</v>
      </c>
    </row>
    <row r="66" spans="1:14" x14ac:dyDescent="0.3">
      <c r="A66" t="s">
        <v>770</v>
      </c>
      <c r="B66" t="s">
        <v>771</v>
      </c>
      <c r="C66" t="s">
        <v>43</v>
      </c>
      <c r="D66" t="s">
        <v>636</v>
      </c>
      <c r="E66" t="s">
        <v>636</v>
      </c>
      <c r="F66" t="s">
        <v>636</v>
      </c>
      <c r="G66" t="s">
        <v>636</v>
      </c>
      <c r="H66" s="2">
        <v>24</v>
      </c>
      <c r="I66" s="2">
        <v>49</v>
      </c>
      <c r="J66">
        <v>29</v>
      </c>
      <c r="K66">
        <v>10</v>
      </c>
      <c r="L66" t="s">
        <v>670</v>
      </c>
      <c r="M66" t="s">
        <v>642</v>
      </c>
      <c r="N66" t="s">
        <v>618</v>
      </c>
    </row>
    <row r="67" spans="1:14" x14ac:dyDescent="0.3">
      <c r="A67" t="s">
        <v>772</v>
      </c>
      <c r="B67" t="s">
        <v>773</v>
      </c>
      <c r="C67" t="s">
        <v>43</v>
      </c>
      <c r="D67" t="s">
        <v>636</v>
      </c>
      <c r="E67" t="s">
        <v>636</v>
      </c>
      <c r="F67" t="s">
        <v>636</v>
      </c>
      <c r="G67" t="s">
        <v>636</v>
      </c>
      <c r="H67" s="2">
        <v>24</v>
      </c>
      <c r="I67" s="2">
        <v>49</v>
      </c>
      <c r="J67">
        <v>46</v>
      </c>
      <c r="K67">
        <v>12</v>
      </c>
      <c r="L67" t="s">
        <v>674</v>
      </c>
      <c r="M67" t="s">
        <v>646</v>
      </c>
      <c r="N67" t="s">
        <v>618</v>
      </c>
    </row>
    <row r="68" spans="1:14" x14ac:dyDescent="0.3">
      <c r="A68" t="s">
        <v>774</v>
      </c>
      <c r="B68" t="s">
        <v>775</v>
      </c>
      <c r="C68" t="s">
        <v>43</v>
      </c>
      <c r="D68" t="s">
        <v>636</v>
      </c>
      <c r="E68" t="s">
        <v>636</v>
      </c>
      <c r="F68" t="s">
        <v>636</v>
      </c>
      <c r="G68" t="s">
        <v>636</v>
      </c>
      <c r="H68" s="2">
        <v>24</v>
      </c>
      <c r="I68" s="2">
        <v>49</v>
      </c>
      <c r="J68">
        <v>45</v>
      </c>
      <c r="K68">
        <v>12</v>
      </c>
      <c r="L68" t="s">
        <v>678</v>
      </c>
      <c r="M68" t="s">
        <v>650</v>
      </c>
      <c r="N68" t="s">
        <v>618</v>
      </c>
    </row>
    <row r="69" spans="1:14" x14ac:dyDescent="0.3">
      <c r="A69" t="s">
        <v>776</v>
      </c>
      <c r="B69" t="s">
        <v>777</v>
      </c>
      <c r="C69" t="s">
        <v>43</v>
      </c>
      <c r="D69" t="s">
        <v>636</v>
      </c>
      <c r="E69" t="s">
        <v>636</v>
      </c>
      <c r="F69" t="s">
        <v>636</v>
      </c>
      <c r="G69" t="s">
        <v>636</v>
      </c>
      <c r="H69" s="2">
        <v>24</v>
      </c>
      <c r="I69" s="2">
        <v>49</v>
      </c>
      <c r="J69">
        <v>12</v>
      </c>
      <c r="K69">
        <v>5</v>
      </c>
      <c r="L69" t="s">
        <v>681</v>
      </c>
      <c r="M69" t="s">
        <v>654</v>
      </c>
      <c r="N69" t="s">
        <v>618</v>
      </c>
    </row>
    <row r="70" spans="1:14" x14ac:dyDescent="0.3">
      <c r="A70" t="s">
        <v>772</v>
      </c>
      <c r="B70" t="s">
        <v>778</v>
      </c>
      <c r="C70" t="s">
        <v>43</v>
      </c>
      <c r="D70" t="s">
        <v>636</v>
      </c>
      <c r="E70" t="s">
        <v>636</v>
      </c>
      <c r="F70" t="s">
        <v>636</v>
      </c>
      <c r="G70" t="s">
        <v>636</v>
      </c>
      <c r="H70" s="2">
        <v>24</v>
      </c>
      <c r="I70" s="2">
        <v>49</v>
      </c>
      <c r="J70">
        <v>25</v>
      </c>
      <c r="K70">
        <v>12</v>
      </c>
      <c r="L70" t="s">
        <v>685</v>
      </c>
      <c r="M70" t="s">
        <v>657</v>
      </c>
      <c r="N70" t="s">
        <v>618</v>
      </c>
    </row>
    <row r="71" spans="1:14" x14ac:dyDescent="0.3">
      <c r="A71" t="s">
        <v>779</v>
      </c>
      <c r="B71" t="s">
        <v>780</v>
      </c>
      <c r="C71" t="s">
        <v>43</v>
      </c>
      <c r="D71" t="s">
        <v>636</v>
      </c>
      <c r="E71" t="s">
        <v>636</v>
      </c>
      <c r="F71" t="s">
        <v>636</v>
      </c>
      <c r="G71" t="s">
        <v>636</v>
      </c>
      <c r="H71" s="2">
        <v>25</v>
      </c>
      <c r="I71" s="2">
        <v>51</v>
      </c>
      <c r="J71">
        <v>52</v>
      </c>
      <c r="K71">
        <v>5</v>
      </c>
      <c r="L71" t="s">
        <v>689</v>
      </c>
      <c r="M71" t="s">
        <v>660</v>
      </c>
      <c r="N71" t="s">
        <v>618</v>
      </c>
    </row>
    <row r="72" spans="1:14" x14ac:dyDescent="0.3">
      <c r="A72" t="s">
        <v>781</v>
      </c>
      <c r="B72" t="s">
        <v>782</v>
      </c>
      <c r="C72" t="s">
        <v>43</v>
      </c>
      <c r="D72" t="s">
        <v>636</v>
      </c>
      <c r="E72" t="s">
        <v>636</v>
      </c>
      <c r="F72" t="s">
        <v>636</v>
      </c>
      <c r="G72" t="s">
        <v>636</v>
      </c>
      <c r="H72" s="2">
        <v>25</v>
      </c>
      <c r="I72" s="2">
        <v>51</v>
      </c>
      <c r="J72">
        <v>11</v>
      </c>
      <c r="K72">
        <v>10</v>
      </c>
      <c r="L72" t="s">
        <v>693</v>
      </c>
      <c r="M72" t="s">
        <v>663</v>
      </c>
      <c r="N72" t="s">
        <v>618</v>
      </c>
    </row>
    <row r="73" spans="1:14" x14ac:dyDescent="0.3">
      <c r="A73" t="s">
        <v>783</v>
      </c>
      <c r="B73" t="s">
        <v>784</v>
      </c>
      <c r="C73" t="s">
        <v>43</v>
      </c>
      <c r="D73" t="s">
        <v>636</v>
      </c>
      <c r="E73" t="s">
        <v>636</v>
      </c>
      <c r="F73" t="s">
        <v>636</v>
      </c>
      <c r="G73" t="s">
        <v>636</v>
      </c>
      <c r="H73" s="2">
        <v>25</v>
      </c>
      <c r="I73" s="2">
        <v>51</v>
      </c>
      <c r="J73">
        <v>49</v>
      </c>
      <c r="K73">
        <v>15</v>
      </c>
      <c r="L73" t="s">
        <v>697</v>
      </c>
      <c r="M73" t="s">
        <v>667</v>
      </c>
      <c r="N73" t="s">
        <v>618</v>
      </c>
    </row>
    <row r="74" spans="1:14" x14ac:dyDescent="0.3">
      <c r="A74" t="s">
        <v>785</v>
      </c>
      <c r="B74" t="s">
        <v>786</v>
      </c>
      <c r="C74" t="s">
        <v>43</v>
      </c>
      <c r="D74" t="s">
        <v>636</v>
      </c>
      <c r="E74" t="s">
        <v>636</v>
      </c>
      <c r="F74" t="s">
        <v>636</v>
      </c>
      <c r="G74" t="s">
        <v>636</v>
      </c>
      <c r="H74" s="2">
        <v>25</v>
      </c>
      <c r="I74" s="2">
        <v>51</v>
      </c>
      <c r="J74">
        <v>51</v>
      </c>
      <c r="K74">
        <v>12</v>
      </c>
      <c r="L74" t="s">
        <v>700</v>
      </c>
      <c r="M74" t="s">
        <v>671</v>
      </c>
      <c r="N74" t="s">
        <v>618</v>
      </c>
    </row>
    <row r="75" spans="1:14" x14ac:dyDescent="0.3">
      <c r="A75" t="s">
        <v>787</v>
      </c>
      <c r="B75" t="s">
        <v>788</v>
      </c>
      <c r="C75" t="s">
        <v>43</v>
      </c>
      <c r="D75" t="s">
        <v>636</v>
      </c>
      <c r="E75" t="s">
        <v>636</v>
      </c>
      <c r="F75" t="s">
        <v>636</v>
      </c>
      <c r="G75" t="s">
        <v>636</v>
      </c>
      <c r="H75" s="2">
        <v>25</v>
      </c>
      <c r="I75" s="2">
        <v>51</v>
      </c>
      <c r="J75">
        <v>26</v>
      </c>
      <c r="K75">
        <v>12</v>
      </c>
      <c r="L75" t="s">
        <v>704</v>
      </c>
      <c r="M75" t="s">
        <v>675</v>
      </c>
      <c r="N75" t="s">
        <v>618</v>
      </c>
    </row>
    <row r="76" spans="1:14" x14ac:dyDescent="0.3">
      <c r="A76" t="s">
        <v>789</v>
      </c>
      <c r="B76" t="s">
        <v>790</v>
      </c>
      <c r="C76" t="s">
        <v>43</v>
      </c>
      <c r="D76" t="s">
        <v>636</v>
      </c>
      <c r="E76" t="s">
        <v>636</v>
      </c>
      <c r="F76" t="s">
        <v>636</v>
      </c>
      <c r="G76" t="s">
        <v>636</v>
      </c>
      <c r="H76" s="2">
        <v>25</v>
      </c>
      <c r="I76" s="2">
        <v>51</v>
      </c>
      <c r="J76">
        <v>50</v>
      </c>
      <c r="K76">
        <v>10</v>
      </c>
      <c r="L76" t="s">
        <v>708</v>
      </c>
      <c r="M76" t="s">
        <v>679</v>
      </c>
      <c r="N76" t="s">
        <v>618</v>
      </c>
    </row>
    <row r="77" spans="1:14" x14ac:dyDescent="0.3">
      <c r="A77" t="s">
        <v>791</v>
      </c>
      <c r="B77" t="s">
        <v>792</v>
      </c>
      <c r="C77" t="s">
        <v>43</v>
      </c>
      <c r="D77" t="s">
        <v>636</v>
      </c>
      <c r="E77" t="s">
        <v>636</v>
      </c>
      <c r="F77" t="s">
        <v>636</v>
      </c>
      <c r="G77" t="s">
        <v>636</v>
      </c>
      <c r="H77" s="2">
        <v>22</v>
      </c>
      <c r="I77" s="2">
        <v>46</v>
      </c>
      <c r="J77">
        <v>9</v>
      </c>
      <c r="K77">
        <v>12</v>
      </c>
      <c r="L77" t="s">
        <v>637</v>
      </c>
      <c r="M77" t="s">
        <v>682</v>
      </c>
      <c r="N77" t="s">
        <v>618</v>
      </c>
    </row>
    <row r="78" spans="1:14" x14ac:dyDescent="0.3">
      <c r="A78" t="s">
        <v>793</v>
      </c>
      <c r="B78" t="s">
        <v>794</v>
      </c>
      <c r="C78" t="s">
        <v>43</v>
      </c>
      <c r="D78" t="s">
        <v>636</v>
      </c>
      <c r="E78" t="s">
        <v>636</v>
      </c>
      <c r="F78" t="s">
        <v>636</v>
      </c>
      <c r="G78" t="s">
        <v>636</v>
      </c>
      <c r="H78" s="2">
        <v>22</v>
      </c>
      <c r="I78" s="2">
        <v>46</v>
      </c>
      <c r="J78">
        <v>30</v>
      </c>
      <c r="K78">
        <v>8</v>
      </c>
      <c r="L78" t="s">
        <v>641</v>
      </c>
      <c r="M78" t="s">
        <v>686</v>
      </c>
      <c r="N78" t="s">
        <v>618</v>
      </c>
    </row>
    <row r="79" spans="1:14" x14ac:dyDescent="0.3">
      <c r="A79" t="s">
        <v>795</v>
      </c>
      <c r="B79" t="s">
        <v>796</v>
      </c>
      <c r="C79" t="s">
        <v>43</v>
      </c>
      <c r="D79" t="s">
        <v>636</v>
      </c>
      <c r="E79" t="s">
        <v>636</v>
      </c>
      <c r="F79" t="s">
        <v>636</v>
      </c>
      <c r="G79" t="s">
        <v>636</v>
      </c>
      <c r="H79" s="2">
        <v>22</v>
      </c>
      <c r="I79" s="2">
        <v>46</v>
      </c>
      <c r="J79">
        <v>47</v>
      </c>
      <c r="K79">
        <v>5</v>
      </c>
      <c r="L79" t="s">
        <v>645</v>
      </c>
      <c r="M79" t="s">
        <v>690</v>
      </c>
      <c r="N79" t="s">
        <v>618</v>
      </c>
    </row>
    <row r="80" spans="1:14" x14ac:dyDescent="0.3">
      <c r="A80" t="s">
        <v>797</v>
      </c>
      <c r="B80" t="s">
        <v>798</v>
      </c>
      <c r="C80" t="s">
        <v>43</v>
      </c>
      <c r="D80" t="s">
        <v>636</v>
      </c>
      <c r="E80" t="s">
        <v>636</v>
      </c>
      <c r="F80" t="s">
        <v>636</v>
      </c>
      <c r="G80" t="s">
        <v>636</v>
      </c>
      <c r="H80" s="2">
        <v>22</v>
      </c>
      <c r="I80" s="2">
        <v>46</v>
      </c>
      <c r="J80">
        <v>39</v>
      </c>
      <c r="K80">
        <v>5</v>
      </c>
      <c r="L80" t="s">
        <v>649</v>
      </c>
      <c r="M80" t="s">
        <v>694</v>
      </c>
      <c r="N80" t="s">
        <v>618</v>
      </c>
    </row>
    <row r="81" spans="1:14" x14ac:dyDescent="0.3">
      <c r="A81" t="s">
        <v>799</v>
      </c>
      <c r="B81" t="s">
        <v>800</v>
      </c>
      <c r="C81" t="s">
        <v>43</v>
      </c>
      <c r="D81" t="s">
        <v>636</v>
      </c>
      <c r="E81" t="s">
        <v>636</v>
      </c>
      <c r="F81" t="s">
        <v>636</v>
      </c>
      <c r="G81" t="s">
        <v>636</v>
      </c>
      <c r="H81" s="2">
        <v>22</v>
      </c>
      <c r="I81" s="2">
        <v>46</v>
      </c>
      <c r="J81">
        <v>21</v>
      </c>
      <c r="K81">
        <v>10</v>
      </c>
      <c r="L81" t="s">
        <v>653</v>
      </c>
      <c r="M81" t="s">
        <v>698</v>
      </c>
      <c r="N81" t="s">
        <v>618</v>
      </c>
    </row>
    <row r="82" spans="1:14" x14ac:dyDescent="0.3">
      <c r="A82" t="s">
        <v>795</v>
      </c>
      <c r="B82" t="s">
        <v>801</v>
      </c>
      <c r="C82" t="s">
        <v>43</v>
      </c>
      <c r="D82" t="s">
        <v>636</v>
      </c>
      <c r="E82" t="s">
        <v>636</v>
      </c>
      <c r="F82" t="s">
        <v>636</v>
      </c>
      <c r="G82" t="s">
        <v>636</v>
      </c>
      <c r="H82" s="2">
        <v>22</v>
      </c>
      <c r="I82" s="2">
        <v>46</v>
      </c>
      <c r="J82">
        <v>16</v>
      </c>
      <c r="K82">
        <v>8</v>
      </c>
      <c r="L82" t="s">
        <v>656</v>
      </c>
      <c r="M82" t="s">
        <v>701</v>
      </c>
      <c r="N82" t="s">
        <v>618</v>
      </c>
    </row>
    <row r="83" spans="1:14" x14ac:dyDescent="0.3">
      <c r="A83" t="s">
        <v>802</v>
      </c>
      <c r="B83" t="s">
        <v>803</v>
      </c>
      <c r="C83" t="s">
        <v>43</v>
      </c>
      <c r="D83" t="s">
        <v>636</v>
      </c>
      <c r="E83" t="s">
        <v>636</v>
      </c>
      <c r="F83" t="s">
        <v>636</v>
      </c>
      <c r="G83" t="s">
        <v>636</v>
      </c>
      <c r="H83" s="2">
        <v>23</v>
      </c>
      <c r="I83" s="2">
        <v>48</v>
      </c>
      <c r="J83">
        <v>33</v>
      </c>
      <c r="K83">
        <v>12</v>
      </c>
      <c r="L83" t="s">
        <v>659</v>
      </c>
      <c r="M83" t="s">
        <v>705</v>
      </c>
      <c r="N83" t="s">
        <v>618</v>
      </c>
    </row>
    <row r="84" spans="1:14" x14ac:dyDescent="0.3">
      <c r="A84" t="s">
        <v>804</v>
      </c>
      <c r="B84" t="s">
        <v>805</v>
      </c>
      <c r="C84" t="s">
        <v>43</v>
      </c>
      <c r="D84" t="s">
        <v>636</v>
      </c>
      <c r="E84" t="s">
        <v>636</v>
      </c>
      <c r="F84" t="s">
        <v>636</v>
      </c>
      <c r="G84" t="s">
        <v>636</v>
      </c>
      <c r="H84" s="2">
        <v>23</v>
      </c>
      <c r="I84" s="2">
        <v>48</v>
      </c>
      <c r="J84">
        <v>39</v>
      </c>
      <c r="K84">
        <v>5</v>
      </c>
      <c r="L84" t="s">
        <v>662</v>
      </c>
      <c r="M84" t="s">
        <v>709</v>
      </c>
      <c r="N84" t="s">
        <v>618</v>
      </c>
    </row>
    <row r="85" spans="1:14" x14ac:dyDescent="0.3">
      <c r="A85" t="s">
        <v>806</v>
      </c>
      <c r="B85" t="s">
        <v>807</v>
      </c>
      <c r="C85" t="s">
        <v>43</v>
      </c>
      <c r="D85" t="s">
        <v>636</v>
      </c>
      <c r="E85" t="s">
        <v>636</v>
      </c>
      <c r="F85" t="s">
        <v>636</v>
      </c>
      <c r="G85" t="s">
        <v>636</v>
      </c>
      <c r="H85" s="2">
        <v>23</v>
      </c>
      <c r="I85" s="2">
        <v>48</v>
      </c>
      <c r="J85">
        <v>18</v>
      </c>
      <c r="K85">
        <v>12</v>
      </c>
      <c r="L85" t="s">
        <v>666</v>
      </c>
      <c r="M85" t="s">
        <v>712</v>
      </c>
      <c r="N85" t="s">
        <v>618</v>
      </c>
    </row>
    <row r="86" spans="1:14" x14ac:dyDescent="0.3">
      <c r="A86" t="s">
        <v>808</v>
      </c>
      <c r="B86" t="s">
        <v>809</v>
      </c>
      <c r="C86" t="s">
        <v>43</v>
      </c>
      <c r="D86" t="s">
        <v>636</v>
      </c>
      <c r="E86" t="s">
        <v>636</v>
      </c>
      <c r="F86" t="s">
        <v>636</v>
      </c>
      <c r="G86" t="s">
        <v>636</v>
      </c>
      <c r="H86" s="2">
        <v>23</v>
      </c>
      <c r="I86" s="2">
        <v>48</v>
      </c>
      <c r="J86">
        <v>33</v>
      </c>
      <c r="K86">
        <v>15</v>
      </c>
      <c r="L86" t="s">
        <v>670</v>
      </c>
      <c r="M86" t="s">
        <v>715</v>
      </c>
      <c r="N86" t="s">
        <v>618</v>
      </c>
    </row>
    <row r="87" spans="1:14" x14ac:dyDescent="0.3">
      <c r="A87" t="s">
        <v>810</v>
      </c>
      <c r="B87" t="s">
        <v>811</v>
      </c>
      <c r="C87" t="s">
        <v>43</v>
      </c>
      <c r="D87" t="s">
        <v>636</v>
      </c>
      <c r="E87" t="s">
        <v>636</v>
      </c>
      <c r="F87" t="s">
        <v>636</v>
      </c>
      <c r="G87" t="s">
        <v>636</v>
      </c>
      <c r="H87" s="2">
        <v>23</v>
      </c>
      <c r="I87" s="2">
        <v>48</v>
      </c>
      <c r="J87">
        <v>25</v>
      </c>
      <c r="K87">
        <v>8</v>
      </c>
      <c r="L87" t="s">
        <v>674</v>
      </c>
      <c r="M87" t="s">
        <v>718</v>
      </c>
      <c r="N87" t="s">
        <v>618</v>
      </c>
    </row>
    <row r="88" spans="1:14" x14ac:dyDescent="0.3">
      <c r="A88" t="s">
        <v>812</v>
      </c>
      <c r="B88" t="s">
        <v>813</v>
      </c>
      <c r="C88" t="s">
        <v>43</v>
      </c>
      <c r="D88" t="s">
        <v>636</v>
      </c>
      <c r="E88" t="s">
        <v>636</v>
      </c>
      <c r="F88" t="s">
        <v>636</v>
      </c>
      <c r="G88" t="s">
        <v>636</v>
      </c>
      <c r="H88" s="2">
        <v>23</v>
      </c>
      <c r="I88" s="2">
        <v>48</v>
      </c>
      <c r="J88">
        <v>60</v>
      </c>
      <c r="K88">
        <v>12</v>
      </c>
      <c r="L88" t="s">
        <v>678</v>
      </c>
      <c r="M88" t="s">
        <v>721</v>
      </c>
      <c r="N88" t="s">
        <v>618</v>
      </c>
    </row>
    <row r="89" spans="1:14" x14ac:dyDescent="0.3">
      <c r="A89" t="s">
        <v>814</v>
      </c>
      <c r="B89" t="s">
        <v>815</v>
      </c>
      <c r="C89" t="s">
        <v>43</v>
      </c>
      <c r="D89" t="s">
        <v>636</v>
      </c>
      <c r="E89" t="s">
        <v>636</v>
      </c>
      <c r="F89" t="s">
        <v>636</v>
      </c>
      <c r="G89" t="s">
        <v>636</v>
      </c>
      <c r="H89" s="2">
        <v>5</v>
      </c>
      <c r="I89" s="2">
        <v>14</v>
      </c>
      <c r="J89">
        <v>43</v>
      </c>
      <c r="K89">
        <v>10</v>
      </c>
      <c r="L89" t="s">
        <v>681</v>
      </c>
      <c r="M89" t="s">
        <v>638</v>
      </c>
      <c r="N89" t="s">
        <v>618</v>
      </c>
    </row>
    <row r="90" spans="1:14" x14ac:dyDescent="0.3">
      <c r="A90" t="s">
        <v>816</v>
      </c>
      <c r="B90" t="s">
        <v>817</v>
      </c>
      <c r="C90" t="s">
        <v>43</v>
      </c>
      <c r="D90" t="s">
        <v>636</v>
      </c>
      <c r="E90" t="s">
        <v>636</v>
      </c>
      <c r="F90" t="s">
        <v>636</v>
      </c>
      <c r="G90" t="s">
        <v>636</v>
      </c>
      <c r="H90" s="2">
        <v>5</v>
      </c>
      <c r="I90" s="2">
        <v>14</v>
      </c>
      <c r="J90">
        <v>53</v>
      </c>
      <c r="K90">
        <v>12</v>
      </c>
      <c r="L90" t="s">
        <v>685</v>
      </c>
      <c r="M90" t="s">
        <v>642</v>
      </c>
      <c r="N90" t="s">
        <v>618</v>
      </c>
    </row>
    <row r="91" spans="1:14" x14ac:dyDescent="0.3">
      <c r="A91" t="s">
        <v>818</v>
      </c>
      <c r="B91" t="s">
        <v>819</v>
      </c>
      <c r="C91" t="s">
        <v>43</v>
      </c>
      <c r="D91" t="s">
        <v>636</v>
      </c>
      <c r="E91" t="s">
        <v>636</v>
      </c>
      <c r="F91" t="s">
        <v>636</v>
      </c>
      <c r="G91" t="s">
        <v>636</v>
      </c>
      <c r="H91" s="2">
        <v>5</v>
      </c>
      <c r="I91" s="2">
        <v>14</v>
      </c>
      <c r="J91">
        <v>30</v>
      </c>
      <c r="K91">
        <v>12</v>
      </c>
      <c r="L91" t="s">
        <v>689</v>
      </c>
      <c r="M91" t="s">
        <v>646</v>
      </c>
      <c r="N91" t="s">
        <v>618</v>
      </c>
    </row>
    <row r="92" spans="1:14" x14ac:dyDescent="0.3">
      <c r="A92" t="s">
        <v>820</v>
      </c>
      <c r="B92" t="s">
        <v>821</v>
      </c>
      <c r="C92" t="s">
        <v>43</v>
      </c>
      <c r="D92" t="s">
        <v>636</v>
      </c>
      <c r="E92" t="s">
        <v>636</v>
      </c>
      <c r="F92" t="s">
        <v>636</v>
      </c>
      <c r="G92" t="s">
        <v>636</v>
      </c>
      <c r="H92" s="2">
        <v>5</v>
      </c>
      <c r="I92" s="2">
        <v>14</v>
      </c>
      <c r="J92">
        <v>22</v>
      </c>
      <c r="K92">
        <v>8</v>
      </c>
      <c r="L92" t="s">
        <v>693</v>
      </c>
      <c r="M92" t="s">
        <v>650</v>
      </c>
      <c r="N92" t="s">
        <v>618</v>
      </c>
    </row>
    <row r="93" spans="1:14" x14ac:dyDescent="0.3">
      <c r="A93" t="s">
        <v>822</v>
      </c>
      <c r="B93" t="s">
        <v>823</v>
      </c>
      <c r="C93" t="s">
        <v>43</v>
      </c>
      <c r="D93" t="s">
        <v>636</v>
      </c>
      <c r="E93" t="s">
        <v>636</v>
      </c>
      <c r="F93" t="s">
        <v>636</v>
      </c>
      <c r="G93" t="s">
        <v>636</v>
      </c>
      <c r="H93" s="2">
        <v>5</v>
      </c>
      <c r="I93" s="2">
        <v>14</v>
      </c>
      <c r="J93">
        <v>13</v>
      </c>
      <c r="K93">
        <v>8</v>
      </c>
      <c r="L93" t="s">
        <v>697</v>
      </c>
      <c r="M93" t="s">
        <v>654</v>
      </c>
      <c r="N93" t="s">
        <v>618</v>
      </c>
    </row>
    <row r="94" spans="1:14" x14ac:dyDescent="0.3">
      <c r="A94" t="s">
        <v>818</v>
      </c>
      <c r="B94" t="s">
        <v>824</v>
      </c>
      <c r="C94" t="s">
        <v>43</v>
      </c>
      <c r="D94" t="s">
        <v>636</v>
      </c>
      <c r="E94" t="s">
        <v>636</v>
      </c>
      <c r="F94" t="s">
        <v>636</v>
      </c>
      <c r="G94" t="s">
        <v>636</v>
      </c>
      <c r="H94" s="2">
        <v>5</v>
      </c>
      <c r="I94" s="2">
        <v>14</v>
      </c>
      <c r="J94">
        <v>17</v>
      </c>
      <c r="K94">
        <v>8</v>
      </c>
      <c r="L94" t="s">
        <v>700</v>
      </c>
      <c r="M94" t="s">
        <v>657</v>
      </c>
      <c r="N94" t="s">
        <v>618</v>
      </c>
    </row>
    <row r="95" spans="1:14" x14ac:dyDescent="0.3">
      <c r="A95" t="s">
        <v>825</v>
      </c>
      <c r="B95" t="s">
        <v>826</v>
      </c>
      <c r="C95" t="s">
        <v>43</v>
      </c>
      <c r="D95" t="s">
        <v>636</v>
      </c>
      <c r="E95" t="s">
        <v>636</v>
      </c>
      <c r="F95" t="s">
        <v>636</v>
      </c>
      <c r="G95" t="s">
        <v>636</v>
      </c>
      <c r="H95" s="2">
        <v>6</v>
      </c>
      <c r="I95" s="2">
        <v>16</v>
      </c>
      <c r="J95">
        <v>50</v>
      </c>
      <c r="K95">
        <v>8</v>
      </c>
      <c r="L95" t="s">
        <v>704</v>
      </c>
      <c r="M95" t="s">
        <v>660</v>
      </c>
      <c r="N95" t="s">
        <v>618</v>
      </c>
    </row>
    <row r="96" spans="1:14" x14ac:dyDescent="0.3">
      <c r="A96" t="s">
        <v>827</v>
      </c>
      <c r="B96" t="s">
        <v>828</v>
      </c>
      <c r="C96" t="s">
        <v>43</v>
      </c>
      <c r="D96" t="s">
        <v>636</v>
      </c>
      <c r="E96" t="s">
        <v>636</v>
      </c>
      <c r="F96" t="s">
        <v>636</v>
      </c>
      <c r="G96" t="s">
        <v>636</v>
      </c>
      <c r="H96" s="2">
        <v>6</v>
      </c>
      <c r="I96" s="2">
        <v>16</v>
      </c>
      <c r="J96">
        <v>8</v>
      </c>
      <c r="K96">
        <v>12</v>
      </c>
      <c r="L96" t="s">
        <v>708</v>
      </c>
      <c r="M96" t="s">
        <v>663</v>
      </c>
      <c r="N96" t="s">
        <v>618</v>
      </c>
    </row>
    <row r="97" spans="1:14" x14ac:dyDescent="0.3">
      <c r="A97" t="s">
        <v>829</v>
      </c>
      <c r="B97" t="s">
        <v>830</v>
      </c>
      <c r="C97" t="s">
        <v>43</v>
      </c>
      <c r="D97" t="s">
        <v>636</v>
      </c>
      <c r="E97" t="s">
        <v>636</v>
      </c>
      <c r="F97" t="s">
        <v>636</v>
      </c>
      <c r="G97" t="s">
        <v>636</v>
      </c>
      <c r="H97" s="2">
        <v>6</v>
      </c>
      <c r="I97" s="2">
        <v>16</v>
      </c>
      <c r="J97">
        <v>45</v>
      </c>
      <c r="K97">
        <v>8</v>
      </c>
      <c r="L97" t="s">
        <v>637</v>
      </c>
      <c r="M97" t="s">
        <v>667</v>
      </c>
      <c r="N97" t="s">
        <v>618</v>
      </c>
    </row>
    <row r="98" spans="1:14" x14ac:dyDescent="0.3">
      <c r="A98" t="s">
        <v>831</v>
      </c>
      <c r="B98" t="s">
        <v>832</v>
      </c>
      <c r="C98" t="s">
        <v>43</v>
      </c>
      <c r="D98" t="s">
        <v>636</v>
      </c>
      <c r="E98" t="s">
        <v>636</v>
      </c>
      <c r="F98" t="s">
        <v>636</v>
      </c>
      <c r="G98" t="s">
        <v>636</v>
      </c>
      <c r="H98" s="2">
        <v>6</v>
      </c>
      <c r="I98" s="2">
        <v>16</v>
      </c>
      <c r="J98">
        <v>24</v>
      </c>
      <c r="K98">
        <v>10</v>
      </c>
      <c r="L98" t="s">
        <v>641</v>
      </c>
      <c r="M98" t="s">
        <v>671</v>
      </c>
      <c r="N98" t="s">
        <v>618</v>
      </c>
    </row>
    <row r="99" spans="1:14" x14ac:dyDescent="0.3">
      <c r="A99" t="s">
        <v>833</v>
      </c>
      <c r="B99" t="s">
        <v>834</v>
      </c>
      <c r="C99" t="s">
        <v>43</v>
      </c>
      <c r="D99" t="s">
        <v>636</v>
      </c>
      <c r="E99" t="s">
        <v>636</v>
      </c>
      <c r="F99" t="s">
        <v>636</v>
      </c>
      <c r="G99" t="s">
        <v>636</v>
      </c>
      <c r="H99" s="2">
        <v>6</v>
      </c>
      <c r="I99" s="2">
        <v>16</v>
      </c>
      <c r="J99">
        <v>8</v>
      </c>
      <c r="K99">
        <v>8</v>
      </c>
      <c r="L99" t="s">
        <v>645</v>
      </c>
      <c r="M99" t="s">
        <v>675</v>
      </c>
      <c r="N99" t="s">
        <v>618</v>
      </c>
    </row>
    <row r="100" spans="1:14" x14ac:dyDescent="0.3">
      <c r="A100" t="s">
        <v>835</v>
      </c>
      <c r="B100" t="s">
        <v>836</v>
      </c>
      <c r="C100" t="s">
        <v>43</v>
      </c>
      <c r="D100" t="s">
        <v>636</v>
      </c>
      <c r="E100" t="s">
        <v>636</v>
      </c>
      <c r="F100" t="s">
        <v>636</v>
      </c>
      <c r="G100" t="s">
        <v>636</v>
      </c>
      <c r="H100" s="2">
        <v>6</v>
      </c>
      <c r="I100" s="2">
        <v>16</v>
      </c>
      <c r="J100">
        <v>34</v>
      </c>
      <c r="K100">
        <v>15</v>
      </c>
      <c r="L100" t="s">
        <v>649</v>
      </c>
      <c r="M100" t="s">
        <v>679</v>
      </c>
      <c r="N100" t="s">
        <v>618</v>
      </c>
    </row>
    <row r="101" spans="1:14" x14ac:dyDescent="0.3">
      <c r="A101" t="s">
        <v>837</v>
      </c>
      <c r="B101" t="s">
        <v>838</v>
      </c>
      <c r="C101" t="s">
        <v>43</v>
      </c>
      <c r="D101" t="s">
        <v>636</v>
      </c>
      <c r="E101" t="s">
        <v>636</v>
      </c>
      <c r="F101" t="s">
        <v>636</v>
      </c>
      <c r="G101" t="s">
        <v>636</v>
      </c>
      <c r="H101" s="2">
        <v>14</v>
      </c>
      <c r="I101" s="2">
        <v>32</v>
      </c>
      <c r="J101">
        <v>31</v>
      </c>
      <c r="K101">
        <v>15</v>
      </c>
      <c r="L101" t="s">
        <v>653</v>
      </c>
      <c r="M101" t="s">
        <v>682</v>
      </c>
      <c r="N101" t="s">
        <v>618</v>
      </c>
    </row>
    <row r="102" spans="1:14" x14ac:dyDescent="0.3">
      <c r="A102" t="s">
        <v>839</v>
      </c>
      <c r="B102" t="s">
        <v>840</v>
      </c>
      <c r="C102" t="s">
        <v>43</v>
      </c>
      <c r="D102" t="s">
        <v>636</v>
      </c>
      <c r="E102" t="s">
        <v>636</v>
      </c>
      <c r="F102" t="s">
        <v>636</v>
      </c>
      <c r="G102" t="s">
        <v>636</v>
      </c>
      <c r="H102" s="2">
        <v>14</v>
      </c>
      <c r="I102" s="2">
        <v>32</v>
      </c>
      <c r="J102">
        <v>44</v>
      </c>
      <c r="K102">
        <v>10</v>
      </c>
      <c r="L102" t="s">
        <v>656</v>
      </c>
      <c r="M102" t="s">
        <v>686</v>
      </c>
      <c r="N102" t="s">
        <v>618</v>
      </c>
    </row>
    <row r="103" spans="1:14" x14ac:dyDescent="0.3">
      <c r="A103" t="s">
        <v>841</v>
      </c>
      <c r="B103" t="s">
        <v>842</v>
      </c>
      <c r="C103" t="s">
        <v>43</v>
      </c>
      <c r="D103" t="s">
        <v>636</v>
      </c>
      <c r="E103" t="s">
        <v>636</v>
      </c>
      <c r="F103" t="s">
        <v>636</v>
      </c>
      <c r="G103" t="s">
        <v>636</v>
      </c>
      <c r="H103" s="2">
        <v>14</v>
      </c>
      <c r="I103" s="2">
        <v>32</v>
      </c>
      <c r="J103">
        <v>16</v>
      </c>
      <c r="K103">
        <v>15</v>
      </c>
      <c r="L103" t="s">
        <v>659</v>
      </c>
      <c r="M103" t="s">
        <v>690</v>
      </c>
      <c r="N103" t="s">
        <v>618</v>
      </c>
    </row>
    <row r="104" spans="1:14" x14ac:dyDescent="0.3">
      <c r="A104" t="s">
        <v>843</v>
      </c>
      <c r="B104" t="s">
        <v>844</v>
      </c>
      <c r="C104" t="s">
        <v>43</v>
      </c>
      <c r="D104" t="s">
        <v>636</v>
      </c>
      <c r="E104" t="s">
        <v>636</v>
      </c>
      <c r="F104" t="s">
        <v>636</v>
      </c>
      <c r="G104" t="s">
        <v>636</v>
      </c>
      <c r="H104" s="2">
        <v>14</v>
      </c>
      <c r="I104" s="2">
        <v>32</v>
      </c>
      <c r="J104">
        <v>47</v>
      </c>
      <c r="K104">
        <v>5</v>
      </c>
      <c r="L104" t="s">
        <v>662</v>
      </c>
      <c r="M104" t="s">
        <v>694</v>
      </c>
      <c r="N104" t="s">
        <v>618</v>
      </c>
    </row>
    <row r="105" spans="1:14" x14ac:dyDescent="0.3">
      <c r="A105" t="s">
        <v>845</v>
      </c>
      <c r="B105" t="s">
        <v>846</v>
      </c>
      <c r="C105" t="s">
        <v>43</v>
      </c>
      <c r="D105" t="s">
        <v>636</v>
      </c>
      <c r="E105" t="s">
        <v>636</v>
      </c>
      <c r="F105" t="s">
        <v>636</v>
      </c>
      <c r="G105" t="s">
        <v>636</v>
      </c>
      <c r="H105" s="2">
        <v>14</v>
      </c>
      <c r="I105" s="2">
        <v>32</v>
      </c>
      <c r="J105">
        <v>37</v>
      </c>
      <c r="K105">
        <v>15</v>
      </c>
      <c r="L105" t="s">
        <v>666</v>
      </c>
      <c r="M105" t="s">
        <v>698</v>
      </c>
      <c r="N105" t="s">
        <v>618</v>
      </c>
    </row>
    <row r="106" spans="1:14" x14ac:dyDescent="0.3">
      <c r="A106" t="s">
        <v>841</v>
      </c>
      <c r="B106" t="s">
        <v>847</v>
      </c>
      <c r="C106" t="s">
        <v>43</v>
      </c>
      <c r="D106" t="s">
        <v>636</v>
      </c>
      <c r="E106" t="s">
        <v>636</v>
      </c>
      <c r="F106" t="s">
        <v>636</v>
      </c>
      <c r="G106" t="s">
        <v>636</v>
      </c>
      <c r="H106" s="2">
        <v>14</v>
      </c>
      <c r="I106" s="2">
        <v>32</v>
      </c>
      <c r="J106">
        <v>33</v>
      </c>
      <c r="K106">
        <v>12</v>
      </c>
      <c r="L106" t="s">
        <v>670</v>
      </c>
      <c r="M106" t="s">
        <v>701</v>
      </c>
      <c r="N106" t="s">
        <v>618</v>
      </c>
    </row>
    <row r="107" spans="1:14" x14ac:dyDescent="0.3">
      <c r="A107" t="s">
        <v>848</v>
      </c>
      <c r="B107" t="s">
        <v>849</v>
      </c>
      <c r="C107" t="s">
        <v>43</v>
      </c>
      <c r="D107" t="s">
        <v>636</v>
      </c>
      <c r="E107" t="s">
        <v>636</v>
      </c>
      <c r="F107" t="s">
        <v>636</v>
      </c>
      <c r="G107" t="s">
        <v>636</v>
      </c>
      <c r="H107" s="2">
        <v>15</v>
      </c>
      <c r="I107" s="2">
        <v>34</v>
      </c>
      <c r="J107">
        <v>33</v>
      </c>
      <c r="K107">
        <v>12</v>
      </c>
      <c r="L107" t="s">
        <v>674</v>
      </c>
      <c r="M107" t="s">
        <v>705</v>
      </c>
      <c r="N107" t="s">
        <v>618</v>
      </c>
    </row>
    <row r="108" spans="1:14" x14ac:dyDescent="0.3">
      <c r="A108" t="s">
        <v>850</v>
      </c>
      <c r="B108" t="s">
        <v>851</v>
      </c>
      <c r="C108" t="s">
        <v>43</v>
      </c>
      <c r="D108" t="s">
        <v>636</v>
      </c>
      <c r="E108" t="s">
        <v>636</v>
      </c>
      <c r="F108" t="s">
        <v>636</v>
      </c>
      <c r="G108" t="s">
        <v>636</v>
      </c>
      <c r="H108" s="2">
        <v>15</v>
      </c>
      <c r="I108" s="2">
        <v>34</v>
      </c>
      <c r="J108">
        <v>14</v>
      </c>
      <c r="K108">
        <v>12</v>
      </c>
      <c r="L108" t="s">
        <v>678</v>
      </c>
      <c r="M108" t="s">
        <v>709</v>
      </c>
      <c r="N108" t="s">
        <v>618</v>
      </c>
    </row>
    <row r="109" spans="1:14" x14ac:dyDescent="0.3">
      <c r="A109" t="s">
        <v>852</v>
      </c>
      <c r="B109" t="s">
        <v>853</v>
      </c>
      <c r="C109" t="s">
        <v>43</v>
      </c>
      <c r="D109" t="s">
        <v>636</v>
      </c>
      <c r="E109" t="s">
        <v>636</v>
      </c>
      <c r="F109" t="s">
        <v>636</v>
      </c>
      <c r="G109" t="s">
        <v>636</v>
      </c>
      <c r="H109" s="2">
        <v>15</v>
      </c>
      <c r="I109" s="2">
        <v>34</v>
      </c>
      <c r="J109">
        <v>48</v>
      </c>
      <c r="K109">
        <v>12</v>
      </c>
      <c r="L109" t="s">
        <v>681</v>
      </c>
      <c r="M109" t="s">
        <v>712</v>
      </c>
      <c r="N109" t="s">
        <v>618</v>
      </c>
    </row>
    <row r="110" spans="1:14" x14ac:dyDescent="0.3">
      <c r="A110" t="s">
        <v>854</v>
      </c>
      <c r="B110" t="s">
        <v>855</v>
      </c>
      <c r="C110" t="s">
        <v>43</v>
      </c>
      <c r="D110" t="s">
        <v>636</v>
      </c>
      <c r="E110" t="s">
        <v>636</v>
      </c>
      <c r="F110" t="s">
        <v>636</v>
      </c>
      <c r="G110" t="s">
        <v>636</v>
      </c>
      <c r="H110" s="2">
        <v>15</v>
      </c>
      <c r="I110" s="2">
        <v>34</v>
      </c>
      <c r="J110">
        <v>11</v>
      </c>
      <c r="K110">
        <v>8</v>
      </c>
      <c r="L110" t="s">
        <v>685</v>
      </c>
      <c r="M110" t="s">
        <v>715</v>
      </c>
      <c r="N110" t="s">
        <v>618</v>
      </c>
    </row>
    <row r="111" spans="1:14" x14ac:dyDescent="0.3">
      <c r="A111" t="s">
        <v>856</v>
      </c>
      <c r="B111" t="s">
        <v>857</v>
      </c>
      <c r="C111" t="s">
        <v>43</v>
      </c>
      <c r="D111" t="s">
        <v>636</v>
      </c>
      <c r="E111" t="s">
        <v>636</v>
      </c>
      <c r="F111" t="s">
        <v>636</v>
      </c>
      <c r="G111" t="s">
        <v>636</v>
      </c>
      <c r="H111" s="2">
        <v>15</v>
      </c>
      <c r="I111" s="2">
        <v>34</v>
      </c>
      <c r="J111">
        <v>12</v>
      </c>
      <c r="K111">
        <v>8</v>
      </c>
      <c r="L111" t="s">
        <v>689</v>
      </c>
      <c r="M111" t="s">
        <v>718</v>
      </c>
      <c r="N111" t="s">
        <v>618</v>
      </c>
    </row>
    <row r="112" spans="1:14" x14ac:dyDescent="0.3">
      <c r="A112" t="s">
        <v>858</v>
      </c>
      <c r="B112" t="s">
        <v>859</v>
      </c>
      <c r="C112" t="s">
        <v>43</v>
      </c>
      <c r="D112" t="s">
        <v>636</v>
      </c>
      <c r="E112" t="s">
        <v>636</v>
      </c>
      <c r="F112" t="s">
        <v>636</v>
      </c>
      <c r="G112" t="s">
        <v>636</v>
      </c>
      <c r="H112" s="2">
        <v>15</v>
      </c>
      <c r="I112" s="2">
        <v>34</v>
      </c>
      <c r="J112">
        <v>36</v>
      </c>
      <c r="K112">
        <v>8</v>
      </c>
      <c r="L112" t="s">
        <v>693</v>
      </c>
      <c r="M112" t="s">
        <v>721</v>
      </c>
      <c r="N112" t="s">
        <v>618</v>
      </c>
    </row>
    <row r="113" spans="1:14" x14ac:dyDescent="0.3">
      <c r="A113" t="s">
        <v>860</v>
      </c>
      <c r="B113" t="s">
        <v>861</v>
      </c>
      <c r="C113" t="s">
        <v>43</v>
      </c>
      <c r="D113" t="s">
        <v>636</v>
      </c>
      <c r="E113" t="s">
        <v>636</v>
      </c>
      <c r="F113" t="s">
        <v>636</v>
      </c>
      <c r="G113" t="s">
        <v>636</v>
      </c>
      <c r="H113" s="2">
        <v>7</v>
      </c>
      <c r="I113" s="2">
        <v>19</v>
      </c>
      <c r="J113">
        <v>15</v>
      </c>
      <c r="K113">
        <v>10</v>
      </c>
      <c r="L113" t="s">
        <v>697</v>
      </c>
      <c r="M113" t="s">
        <v>638</v>
      </c>
      <c r="N113" t="s">
        <v>618</v>
      </c>
    </row>
    <row r="114" spans="1:14" x14ac:dyDescent="0.3">
      <c r="A114" t="s">
        <v>862</v>
      </c>
      <c r="B114" t="s">
        <v>863</v>
      </c>
      <c r="C114" t="s">
        <v>43</v>
      </c>
      <c r="D114" t="s">
        <v>636</v>
      </c>
      <c r="E114" t="s">
        <v>636</v>
      </c>
      <c r="F114" t="s">
        <v>636</v>
      </c>
      <c r="G114" t="s">
        <v>636</v>
      </c>
      <c r="H114" s="2">
        <v>7</v>
      </c>
      <c r="I114" s="2">
        <v>19</v>
      </c>
      <c r="J114">
        <v>46</v>
      </c>
      <c r="K114">
        <v>5</v>
      </c>
      <c r="L114" t="s">
        <v>700</v>
      </c>
      <c r="M114" t="s">
        <v>642</v>
      </c>
      <c r="N114" t="s">
        <v>618</v>
      </c>
    </row>
    <row r="115" spans="1:14" x14ac:dyDescent="0.3">
      <c r="A115" t="s">
        <v>864</v>
      </c>
      <c r="B115" t="s">
        <v>865</v>
      </c>
      <c r="C115" t="s">
        <v>43</v>
      </c>
      <c r="D115" t="s">
        <v>636</v>
      </c>
      <c r="E115" t="s">
        <v>636</v>
      </c>
      <c r="F115" t="s">
        <v>636</v>
      </c>
      <c r="G115" t="s">
        <v>636</v>
      </c>
      <c r="H115" s="2">
        <v>7</v>
      </c>
      <c r="I115" s="2">
        <v>19</v>
      </c>
      <c r="J115">
        <v>14</v>
      </c>
      <c r="K115">
        <v>5</v>
      </c>
      <c r="L115" t="s">
        <v>704</v>
      </c>
      <c r="M115" t="s">
        <v>646</v>
      </c>
      <c r="N115" t="s">
        <v>618</v>
      </c>
    </row>
    <row r="116" spans="1:14" x14ac:dyDescent="0.3">
      <c r="A116" t="s">
        <v>866</v>
      </c>
      <c r="B116" t="s">
        <v>867</v>
      </c>
      <c r="C116" t="s">
        <v>43</v>
      </c>
      <c r="D116" t="s">
        <v>636</v>
      </c>
      <c r="E116" t="s">
        <v>636</v>
      </c>
      <c r="F116" t="s">
        <v>636</v>
      </c>
      <c r="G116" t="s">
        <v>636</v>
      </c>
      <c r="H116" s="2">
        <v>7</v>
      </c>
      <c r="I116" s="2">
        <v>19</v>
      </c>
      <c r="J116">
        <v>44</v>
      </c>
      <c r="K116">
        <v>8</v>
      </c>
      <c r="L116" t="s">
        <v>708</v>
      </c>
      <c r="M116" t="s">
        <v>650</v>
      </c>
      <c r="N116" t="s">
        <v>618</v>
      </c>
    </row>
    <row r="117" spans="1:14" x14ac:dyDescent="0.3">
      <c r="A117" t="s">
        <v>868</v>
      </c>
      <c r="B117" t="s">
        <v>869</v>
      </c>
      <c r="C117" t="s">
        <v>43</v>
      </c>
      <c r="D117" t="s">
        <v>636</v>
      </c>
      <c r="E117" t="s">
        <v>636</v>
      </c>
      <c r="F117" t="s">
        <v>636</v>
      </c>
      <c r="G117" t="s">
        <v>636</v>
      </c>
      <c r="H117" s="2">
        <v>7</v>
      </c>
      <c r="I117" s="2">
        <v>19</v>
      </c>
      <c r="J117">
        <v>42</v>
      </c>
      <c r="K117">
        <v>5</v>
      </c>
      <c r="L117" t="s">
        <v>637</v>
      </c>
      <c r="M117" t="s">
        <v>654</v>
      </c>
      <c r="N117" t="s">
        <v>618</v>
      </c>
    </row>
    <row r="118" spans="1:14" x14ac:dyDescent="0.3">
      <c r="A118" t="s">
        <v>864</v>
      </c>
      <c r="B118" t="s">
        <v>870</v>
      </c>
      <c r="C118" t="s">
        <v>43</v>
      </c>
      <c r="D118" t="s">
        <v>636</v>
      </c>
      <c r="E118" t="s">
        <v>636</v>
      </c>
      <c r="F118" t="s">
        <v>636</v>
      </c>
      <c r="G118" t="s">
        <v>636</v>
      </c>
      <c r="H118" s="2">
        <v>7</v>
      </c>
      <c r="I118" s="2">
        <v>19</v>
      </c>
      <c r="J118">
        <v>31</v>
      </c>
      <c r="K118">
        <v>15</v>
      </c>
      <c r="L118" t="s">
        <v>641</v>
      </c>
      <c r="M118" t="s">
        <v>657</v>
      </c>
      <c r="N118" t="s">
        <v>618</v>
      </c>
    </row>
    <row r="119" spans="1:14" x14ac:dyDescent="0.3">
      <c r="A119" t="s">
        <v>871</v>
      </c>
      <c r="B119" t="s">
        <v>872</v>
      </c>
      <c r="C119" t="s">
        <v>43</v>
      </c>
      <c r="D119" t="s">
        <v>636</v>
      </c>
      <c r="E119" t="s">
        <v>636</v>
      </c>
      <c r="F119" t="s">
        <v>636</v>
      </c>
      <c r="G119" t="s">
        <v>636</v>
      </c>
      <c r="H119" s="2">
        <v>8</v>
      </c>
      <c r="I119" s="2">
        <v>21</v>
      </c>
      <c r="J119">
        <v>9</v>
      </c>
      <c r="K119">
        <v>5</v>
      </c>
      <c r="L119" t="s">
        <v>645</v>
      </c>
      <c r="M119" t="s">
        <v>660</v>
      </c>
      <c r="N119" t="s">
        <v>618</v>
      </c>
    </row>
    <row r="120" spans="1:14" x14ac:dyDescent="0.3">
      <c r="A120" t="s">
        <v>873</v>
      </c>
      <c r="B120" t="s">
        <v>874</v>
      </c>
      <c r="C120" t="s">
        <v>43</v>
      </c>
      <c r="D120" t="s">
        <v>636</v>
      </c>
      <c r="E120" t="s">
        <v>636</v>
      </c>
      <c r="F120" t="s">
        <v>636</v>
      </c>
      <c r="G120" t="s">
        <v>636</v>
      </c>
      <c r="H120" s="2">
        <v>8</v>
      </c>
      <c r="I120" s="2">
        <v>21</v>
      </c>
      <c r="J120">
        <v>21</v>
      </c>
      <c r="K120">
        <v>15</v>
      </c>
      <c r="L120" t="s">
        <v>649</v>
      </c>
      <c r="M120" t="s">
        <v>663</v>
      </c>
      <c r="N120" t="s">
        <v>618</v>
      </c>
    </row>
    <row r="121" spans="1:14" x14ac:dyDescent="0.3">
      <c r="A121" t="s">
        <v>875</v>
      </c>
      <c r="B121" t="s">
        <v>876</v>
      </c>
      <c r="C121" t="s">
        <v>43</v>
      </c>
      <c r="D121" t="s">
        <v>636</v>
      </c>
      <c r="E121" t="s">
        <v>636</v>
      </c>
      <c r="F121" t="s">
        <v>636</v>
      </c>
      <c r="G121" t="s">
        <v>636</v>
      </c>
      <c r="H121" s="2">
        <v>8</v>
      </c>
      <c r="I121" s="2">
        <v>21</v>
      </c>
      <c r="J121">
        <v>32</v>
      </c>
      <c r="K121">
        <v>8</v>
      </c>
      <c r="L121" t="s">
        <v>653</v>
      </c>
      <c r="M121" t="s">
        <v>667</v>
      </c>
      <c r="N121" t="s">
        <v>618</v>
      </c>
    </row>
    <row r="122" spans="1:14" x14ac:dyDescent="0.3">
      <c r="A122" t="s">
        <v>877</v>
      </c>
      <c r="B122" t="s">
        <v>878</v>
      </c>
      <c r="C122" t="s">
        <v>43</v>
      </c>
      <c r="D122" t="s">
        <v>636</v>
      </c>
      <c r="E122" t="s">
        <v>636</v>
      </c>
      <c r="F122" t="s">
        <v>636</v>
      </c>
      <c r="G122" t="s">
        <v>636</v>
      </c>
      <c r="H122" s="2">
        <v>8</v>
      </c>
      <c r="I122" s="2">
        <v>21</v>
      </c>
      <c r="J122">
        <v>48</v>
      </c>
      <c r="K122">
        <v>10</v>
      </c>
      <c r="L122" t="s">
        <v>656</v>
      </c>
      <c r="M122" t="s">
        <v>671</v>
      </c>
      <c r="N122" t="s">
        <v>618</v>
      </c>
    </row>
    <row r="123" spans="1:14" x14ac:dyDescent="0.3">
      <c r="A123" t="s">
        <v>879</v>
      </c>
      <c r="B123" t="s">
        <v>880</v>
      </c>
      <c r="C123" t="s">
        <v>43</v>
      </c>
      <c r="D123" t="s">
        <v>636</v>
      </c>
      <c r="E123" t="s">
        <v>636</v>
      </c>
      <c r="F123" t="s">
        <v>636</v>
      </c>
      <c r="G123" t="s">
        <v>636</v>
      </c>
      <c r="H123" s="2">
        <v>8</v>
      </c>
      <c r="I123" s="2">
        <v>21</v>
      </c>
      <c r="J123">
        <v>30</v>
      </c>
      <c r="K123">
        <v>15</v>
      </c>
      <c r="L123" t="s">
        <v>659</v>
      </c>
      <c r="M123" t="s">
        <v>675</v>
      </c>
      <c r="N123" t="s">
        <v>618</v>
      </c>
    </row>
    <row r="124" spans="1:14" x14ac:dyDescent="0.3">
      <c r="A124" t="s">
        <v>881</v>
      </c>
      <c r="B124" t="s">
        <v>882</v>
      </c>
      <c r="C124" t="s">
        <v>43</v>
      </c>
      <c r="D124" t="s">
        <v>636</v>
      </c>
      <c r="E124" t="s">
        <v>636</v>
      </c>
      <c r="F124" t="s">
        <v>636</v>
      </c>
      <c r="G124" t="s">
        <v>636</v>
      </c>
      <c r="H124" s="2">
        <v>8</v>
      </c>
      <c r="I124" s="2">
        <v>21</v>
      </c>
      <c r="J124">
        <v>31</v>
      </c>
      <c r="K124">
        <v>12</v>
      </c>
      <c r="L124" t="s">
        <v>662</v>
      </c>
      <c r="M124" t="s">
        <v>679</v>
      </c>
      <c r="N124" t="s">
        <v>618</v>
      </c>
    </row>
    <row r="125" spans="1:14" x14ac:dyDescent="0.3">
      <c r="A125" t="s">
        <v>883</v>
      </c>
      <c r="B125" t="s">
        <v>884</v>
      </c>
      <c r="C125" t="s">
        <v>43</v>
      </c>
      <c r="D125" t="s">
        <v>636</v>
      </c>
      <c r="E125" t="s">
        <v>636</v>
      </c>
      <c r="F125" t="s">
        <v>636</v>
      </c>
      <c r="G125" t="s">
        <v>636</v>
      </c>
      <c r="H125" s="2">
        <v>8</v>
      </c>
      <c r="I125" s="2">
        <v>21</v>
      </c>
      <c r="J125">
        <v>15</v>
      </c>
      <c r="K125">
        <v>5</v>
      </c>
      <c r="L125" t="s">
        <v>666</v>
      </c>
      <c r="M125" t="s">
        <v>682</v>
      </c>
      <c r="N125" t="s">
        <v>618</v>
      </c>
    </row>
    <row r="126" spans="1:14" x14ac:dyDescent="0.3">
      <c r="A126" t="s">
        <v>885</v>
      </c>
      <c r="B126" t="s">
        <v>886</v>
      </c>
      <c r="C126" t="s">
        <v>43</v>
      </c>
      <c r="D126" t="s">
        <v>636</v>
      </c>
      <c r="E126" t="s">
        <v>636</v>
      </c>
      <c r="F126" t="s">
        <v>636</v>
      </c>
      <c r="G126" t="s">
        <v>636</v>
      </c>
      <c r="H126" s="2">
        <v>8</v>
      </c>
      <c r="I126" s="2">
        <v>21</v>
      </c>
      <c r="J126">
        <v>39</v>
      </c>
      <c r="K126">
        <v>12</v>
      </c>
      <c r="L126" t="s">
        <v>670</v>
      </c>
      <c r="M126" t="s">
        <v>686</v>
      </c>
      <c r="N126" t="s">
        <v>618</v>
      </c>
    </row>
    <row r="127" spans="1:14" x14ac:dyDescent="0.3">
      <c r="A127" t="s">
        <v>887</v>
      </c>
      <c r="B127" t="s">
        <v>888</v>
      </c>
      <c r="C127" t="s">
        <v>43</v>
      </c>
      <c r="D127" t="s">
        <v>636</v>
      </c>
      <c r="E127" t="s">
        <v>636</v>
      </c>
      <c r="F127" t="s">
        <v>636</v>
      </c>
      <c r="G127" t="s">
        <v>636</v>
      </c>
      <c r="H127" s="2">
        <v>8</v>
      </c>
      <c r="I127" s="2">
        <v>21</v>
      </c>
      <c r="J127">
        <v>38</v>
      </c>
      <c r="K127">
        <v>12</v>
      </c>
      <c r="L127" t="s">
        <v>674</v>
      </c>
      <c r="M127" t="s">
        <v>690</v>
      </c>
      <c r="N127" t="s">
        <v>618</v>
      </c>
    </row>
    <row r="128" spans="1:14" x14ac:dyDescent="0.3">
      <c r="A128" t="s">
        <v>889</v>
      </c>
      <c r="B128" t="s">
        <v>890</v>
      </c>
      <c r="C128" t="s">
        <v>43</v>
      </c>
      <c r="D128" t="s">
        <v>636</v>
      </c>
      <c r="E128" t="s">
        <v>636</v>
      </c>
      <c r="F128" t="s">
        <v>636</v>
      </c>
      <c r="G128" t="s">
        <v>636</v>
      </c>
      <c r="H128" s="2">
        <v>8</v>
      </c>
      <c r="I128" s="2">
        <v>21</v>
      </c>
      <c r="J128">
        <v>27</v>
      </c>
      <c r="K128">
        <v>5</v>
      </c>
      <c r="L128" t="s">
        <v>678</v>
      </c>
      <c r="M128" t="s">
        <v>694</v>
      </c>
      <c r="N128" t="s">
        <v>618</v>
      </c>
    </row>
    <row r="129" spans="1:14" x14ac:dyDescent="0.3">
      <c r="A129" t="s">
        <v>891</v>
      </c>
      <c r="B129" t="s">
        <v>892</v>
      </c>
      <c r="C129" t="s">
        <v>43</v>
      </c>
      <c r="D129" t="s">
        <v>636</v>
      </c>
      <c r="E129" t="s">
        <v>636</v>
      </c>
      <c r="F129" t="s">
        <v>636</v>
      </c>
      <c r="G129" t="s">
        <v>636</v>
      </c>
      <c r="H129" s="2">
        <v>8</v>
      </c>
      <c r="I129" s="2">
        <v>21</v>
      </c>
      <c r="J129">
        <v>17</v>
      </c>
      <c r="K129">
        <v>5</v>
      </c>
      <c r="L129" t="s">
        <v>681</v>
      </c>
      <c r="M129" t="s">
        <v>698</v>
      </c>
      <c r="N129" t="s">
        <v>618</v>
      </c>
    </row>
    <row r="130" spans="1:14" x14ac:dyDescent="0.3">
      <c r="A130" t="s">
        <v>887</v>
      </c>
      <c r="B130" t="s">
        <v>893</v>
      </c>
      <c r="C130" t="s">
        <v>43</v>
      </c>
      <c r="D130" t="s">
        <v>636</v>
      </c>
      <c r="E130" t="s">
        <v>636</v>
      </c>
      <c r="F130" t="s">
        <v>636</v>
      </c>
      <c r="G130" t="s">
        <v>636</v>
      </c>
      <c r="H130" s="2">
        <v>8</v>
      </c>
      <c r="I130" s="2">
        <v>21</v>
      </c>
      <c r="J130">
        <v>55</v>
      </c>
      <c r="K130">
        <v>10</v>
      </c>
      <c r="L130" t="s">
        <v>685</v>
      </c>
      <c r="M130" t="s">
        <v>701</v>
      </c>
      <c r="N130" t="s">
        <v>618</v>
      </c>
    </row>
    <row r="131" spans="1:14" x14ac:dyDescent="0.3">
      <c r="A131" t="s">
        <v>894</v>
      </c>
      <c r="B131" t="s">
        <v>895</v>
      </c>
      <c r="C131" t="s">
        <v>43</v>
      </c>
      <c r="D131" t="s">
        <v>636</v>
      </c>
      <c r="E131" t="s">
        <v>636</v>
      </c>
      <c r="F131" t="s">
        <v>636</v>
      </c>
      <c r="G131" t="s">
        <v>636</v>
      </c>
      <c r="H131" s="2">
        <v>9</v>
      </c>
      <c r="I131" s="2">
        <v>23</v>
      </c>
      <c r="J131">
        <v>55</v>
      </c>
      <c r="K131">
        <v>10</v>
      </c>
      <c r="L131" t="s">
        <v>689</v>
      </c>
      <c r="M131" t="s">
        <v>705</v>
      </c>
      <c r="N131" t="s">
        <v>618</v>
      </c>
    </row>
    <row r="132" spans="1:14" x14ac:dyDescent="0.3">
      <c r="A132" t="s">
        <v>896</v>
      </c>
      <c r="B132" t="s">
        <v>897</v>
      </c>
      <c r="C132" t="s">
        <v>43</v>
      </c>
      <c r="D132" t="s">
        <v>636</v>
      </c>
      <c r="E132" t="s">
        <v>636</v>
      </c>
      <c r="F132" t="s">
        <v>636</v>
      </c>
      <c r="G132" t="s">
        <v>636</v>
      </c>
      <c r="H132" s="2">
        <v>9</v>
      </c>
      <c r="I132" s="2">
        <v>23</v>
      </c>
      <c r="J132">
        <v>38</v>
      </c>
      <c r="K132">
        <v>8</v>
      </c>
      <c r="L132" t="s">
        <v>693</v>
      </c>
      <c r="M132" t="s">
        <v>709</v>
      </c>
      <c r="N132" t="s">
        <v>618</v>
      </c>
    </row>
    <row r="133" spans="1:14" x14ac:dyDescent="0.3">
      <c r="A133" t="s">
        <v>898</v>
      </c>
      <c r="B133" t="s">
        <v>899</v>
      </c>
      <c r="C133" t="s">
        <v>43</v>
      </c>
      <c r="D133" t="s">
        <v>636</v>
      </c>
      <c r="E133" t="s">
        <v>636</v>
      </c>
      <c r="F133" t="s">
        <v>636</v>
      </c>
      <c r="G133" t="s">
        <v>636</v>
      </c>
      <c r="H133" s="2">
        <v>9</v>
      </c>
      <c r="I133" s="2">
        <v>23</v>
      </c>
      <c r="J133">
        <v>41</v>
      </c>
      <c r="K133">
        <v>5</v>
      </c>
      <c r="L133" t="s">
        <v>697</v>
      </c>
      <c r="M133" t="s">
        <v>712</v>
      </c>
      <c r="N133" t="s">
        <v>618</v>
      </c>
    </row>
    <row r="134" spans="1:14" x14ac:dyDescent="0.3">
      <c r="A134" t="s">
        <v>900</v>
      </c>
      <c r="B134" t="s">
        <v>901</v>
      </c>
      <c r="C134" t="s">
        <v>43</v>
      </c>
      <c r="D134" t="s">
        <v>636</v>
      </c>
      <c r="E134" t="s">
        <v>636</v>
      </c>
      <c r="F134" t="s">
        <v>636</v>
      </c>
      <c r="G134" t="s">
        <v>636</v>
      </c>
      <c r="H134" s="2">
        <v>9</v>
      </c>
      <c r="I134" s="2">
        <v>23</v>
      </c>
      <c r="J134">
        <v>21</v>
      </c>
      <c r="K134">
        <v>15</v>
      </c>
      <c r="L134" t="s">
        <v>700</v>
      </c>
      <c r="M134" t="s">
        <v>715</v>
      </c>
      <c r="N134" t="s">
        <v>618</v>
      </c>
    </row>
    <row r="135" spans="1:14" x14ac:dyDescent="0.3">
      <c r="A135" t="s">
        <v>902</v>
      </c>
      <c r="B135" t="s">
        <v>903</v>
      </c>
      <c r="C135" t="s">
        <v>43</v>
      </c>
      <c r="D135" t="s">
        <v>636</v>
      </c>
      <c r="E135" t="s">
        <v>636</v>
      </c>
      <c r="F135" t="s">
        <v>636</v>
      </c>
      <c r="G135" t="s">
        <v>636</v>
      </c>
      <c r="H135" s="2">
        <v>9</v>
      </c>
      <c r="I135" s="2">
        <v>23</v>
      </c>
      <c r="J135">
        <v>31</v>
      </c>
      <c r="K135">
        <v>8</v>
      </c>
      <c r="L135" t="s">
        <v>704</v>
      </c>
      <c r="M135" t="s">
        <v>718</v>
      </c>
      <c r="N135" t="s">
        <v>618</v>
      </c>
    </row>
    <row r="136" spans="1:14" x14ac:dyDescent="0.3">
      <c r="A136" t="s">
        <v>904</v>
      </c>
      <c r="B136" t="s">
        <v>905</v>
      </c>
      <c r="C136" t="s">
        <v>43</v>
      </c>
      <c r="D136" t="s">
        <v>636</v>
      </c>
      <c r="E136" t="s">
        <v>636</v>
      </c>
      <c r="F136" t="s">
        <v>636</v>
      </c>
      <c r="G136" t="s">
        <v>636</v>
      </c>
      <c r="H136" s="2">
        <v>9</v>
      </c>
      <c r="I136" s="2">
        <v>23</v>
      </c>
      <c r="J136">
        <v>52</v>
      </c>
      <c r="K136">
        <v>15</v>
      </c>
      <c r="L136" t="s">
        <v>708</v>
      </c>
      <c r="M136" t="s">
        <v>721</v>
      </c>
      <c r="N136" t="s">
        <v>618</v>
      </c>
    </row>
  </sheetData>
  <conditionalFormatting sqref="J2:J136">
    <cfRule type="cellIs" dxfId="0" priority="1" operator="lessThanOrEqual">
      <formula>$K2</formula>
    </cfRule>
  </conditionalFormatting>
  <printOptions verticalCentered="1"/>
  <pageMargins left="0.7" right="0.7" top="0.75" bottom="0.75" header="0.3" footer="0.3"/>
  <pageSetup scale="24" orientation="landscape" r:id="rId2"/>
  <headerFooter>
    <oddFooter>&amp;L&amp;F&amp;R&amp;P</oddFooter>
  </headerFooter>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D98B6-996F-4A9B-9650-A5EE5FB2E592}">
  <sheetPr>
    <tabColor theme="6" tint="0.79998168889431442"/>
    <pageSetUpPr fitToPage="1"/>
  </sheetPr>
  <dimension ref="A1:O30"/>
  <sheetViews>
    <sheetView topLeftCell="A13" zoomScale="83" zoomScaleNormal="83" workbookViewId="0">
      <selection activeCell="O18" sqref="O18"/>
    </sheetView>
  </sheetViews>
  <sheetFormatPr defaultRowHeight="14.4" x14ac:dyDescent="0.3"/>
  <cols>
    <col min="1" max="1" width="24" style="6" customWidth="1"/>
    <col min="2" max="2" width="17.6640625" style="6" customWidth="1"/>
    <col min="3" max="3" width="11.88671875" style="6" customWidth="1"/>
    <col min="4" max="4" width="26.109375" style="6" customWidth="1"/>
    <col min="5" max="5" width="15.33203125" style="10" customWidth="1"/>
    <col min="6" max="6" width="8.109375" style="7" customWidth="1"/>
    <col min="7" max="7" width="10.21875" style="19" customWidth="1"/>
    <col min="8" max="8" width="12.88671875" style="19" customWidth="1"/>
    <col min="9" max="9" width="9.77734375" style="6" customWidth="1"/>
  </cols>
  <sheetData>
    <row r="1" spans="1:15" ht="23.4" x14ac:dyDescent="0.45">
      <c r="A1" s="74" t="s">
        <v>987</v>
      </c>
      <c r="B1" s="74"/>
      <c r="C1" s="74"/>
      <c r="D1" s="74"/>
      <c r="E1" s="74"/>
      <c r="F1" s="74"/>
      <c r="G1" s="74"/>
      <c r="H1" s="74"/>
      <c r="I1" s="74"/>
    </row>
    <row r="2" spans="1:15" x14ac:dyDescent="0.3">
      <c r="A2" s="76" t="s">
        <v>986</v>
      </c>
      <c r="B2" s="76"/>
      <c r="C2" s="76"/>
      <c r="D2" s="76"/>
      <c r="E2" s="76"/>
      <c r="F2" s="76"/>
      <c r="G2" s="76"/>
      <c r="H2" s="76"/>
      <c r="I2" s="76"/>
    </row>
    <row r="3" spans="1:15" ht="20.399999999999999" thickBot="1" x14ac:dyDescent="0.45">
      <c r="A3" s="75" t="s">
        <v>985</v>
      </c>
      <c r="B3" s="75"/>
      <c r="C3" s="75"/>
      <c r="D3" s="75"/>
      <c r="E3" s="75"/>
      <c r="F3" s="75"/>
      <c r="G3" s="75"/>
      <c r="H3" s="75"/>
      <c r="I3" s="75"/>
    </row>
    <row r="4" spans="1:15" ht="29.4" thickTop="1" x14ac:dyDescent="0.3">
      <c r="A4" s="23" t="s">
        <v>534</v>
      </c>
      <c r="B4" s="23" t="s">
        <v>984</v>
      </c>
      <c r="C4" s="23" t="s">
        <v>983</v>
      </c>
      <c r="D4" s="23" t="s">
        <v>603</v>
      </c>
      <c r="E4" s="25" t="s">
        <v>982</v>
      </c>
      <c r="F4" s="24" t="s">
        <v>6</v>
      </c>
      <c r="G4" s="31" t="s">
        <v>981</v>
      </c>
      <c r="H4" s="31" t="s">
        <v>980</v>
      </c>
      <c r="I4" s="23" t="s">
        <v>979</v>
      </c>
    </row>
    <row r="5" spans="1:15" ht="57.6" x14ac:dyDescent="0.3">
      <c r="A5" s="6" t="s">
        <v>974</v>
      </c>
      <c r="B5" s="6" t="s">
        <v>958</v>
      </c>
      <c r="C5" s="6" t="s">
        <v>947</v>
      </c>
      <c r="D5" s="6" t="s">
        <v>978</v>
      </c>
      <c r="E5" s="10" t="s">
        <v>977</v>
      </c>
      <c r="F5" s="7">
        <v>20</v>
      </c>
      <c r="G5" s="19">
        <v>534.98</v>
      </c>
      <c r="H5" s="19">
        <f>G5*F5</f>
        <v>10699.6</v>
      </c>
      <c r="I5" s="18" t="s">
        <v>976</v>
      </c>
    </row>
    <row r="6" spans="1:15" ht="43.2" x14ac:dyDescent="0.3">
      <c r="A6" s="6" t="s">
        <v>974</v>
      </c>
      <c r="B6" s="6" t="s">
        <v>963</v>
      </c>
      <c r="C6" s="6" t="s">
        <v>962</v>
      </c>
      <c r="D6" s="6" t="s">
        <v>961</v>
      </c>
      <c r="E6" s="10" t="s">
        <v>960</v>
      </c>
      <c r="F6" s="7">
        <v>40</v>
      </c>
      <c r="G6" s="19">
        <v>1189</v>
      </c>
      <c r="H6" s="19">
        <f>G6*F6</f>
        <v>47560</v>
      </c>
      <c r="I6" s="18" t="s">
        <v>975</v>
      </c>
    </row>
    <row r="7" spans="1:15" ht="43.2" x14ac:dyDescent="0.3">
      <c r="A7" s="6" t="s">
        <v>974</v>
      </c>
      <c r="B7" s="6" t="s">
        <v>948</v>
      </c>
      <c r="C7" s="6" t="s">
        <v>947</v>
      </c>
      <c r="D7" s="6" t="s">
        <v>946</v>
      </c>
      <c r="E7" s="10" t="s">
        <v>945</v>
      </c>
      <c r="F7" s="7">
        <v>20</v>
      </c>
      <c r="G7" s="19">
        <v>44.98</v>
      </c>
      <c r="H7" s="19">
        <f>G7*F7</f>
        <v>899.59999999999991</v>
      </c>
      <c r="I7" s="18" t="s">
        <v>944</v>
      </c>
    </row>
    <row r="8" spans="1:15" ht="15" thickBot="1" x14ac:dyDescent="0.35">
      <c r="A8" s="37" t="s">
        <v>973</v>
      </c>
      <c r="B8" s="34">
        <f>H5+H6+H7</f>
        <v>59159.199999999997</v>
      </c>
      <c r="C8" s="15"/>
      <c r="D8" s="15"/>
      <c r="E8" s="17"/>
      <c r="F8" s="16"/>
      <c r="G8" s="32"/>
      <c r="H8" s="32"/>
      <c r="I8" s="15"/>
    </row>
    <row r="9" spans="1:15" ht="57.6" x14ac:dyDescent="0.3">
      <c r="A9" s="6" t="s">
        <v>540</v>
      </c>
      <c r="B9" s="6" t="s">
        <v>972</v>
      </c>
      <c r="C9" s="6" t="s">
        <v>968</v>
      </c>
      <c r="D9" s="6" t="s">
        <v>971</v>
      </c>
      <c r="E9" s="10" t="s">
        <v>970</v>
      </c>
      <c r="F9" s="7">
        <v>1</v>
      </c>
      <c r="G9" s="19">
        <v>1189</v>
      </c>
      <c r="H9" s="19">
        <f>G9*F9</f>
        <v>1189</v>
      </c>
      <c r="I9" s="18" t="s">
        <v>965</v>
      </c>
    </row>
    <row r="10" spans="1:15" ht="57.6" x14ac:dyDescent="0.3">
      <c r="A10" s="6" t="s">
        <v>540</v>
      </c>
      <c r="B10" s="6" t="s">
        <v>969</v>
      </c>
      <c r="C10" s="6" t="s">
        <v>968</v>
      </c>
      <c r="D10" s="6" t="s">
        <v>967</v>
      </c>
      <c r="E10" s="10" t="s">
        <v>966</v>
      </c>
      <c r="F10" s="7">
        <v>4</v>
      </c>
      <c r="G10" s="19">
        <v>329</v>
      </c>
      <c r="H10" s="19">
        <f>G10*F10</f>
        <v>1316</v>
      </c>
      <c r="I10" s="18" t="s">
        <v>965</v>
      </c>
    </row>
    <row r="11" spans="1:15" ht="43.2" x14ac:dyDescent="0.3">
      <c r="A11" s="6" t="s">
        <v>540</v>
      </c>
      <c r="B11" s="6" t="s">
        <v>958</v>
      </c>
      <c r="C11" s="6" t="s">
        <v>947</v>
      </c>
      <c r="D11" s="6" t="s">
        <v>957</v>
      </c>
      <c r="E11" s="10" t="s">
        <v>956</v>
      </c>
      <c r="F11" s="7">
        <v>2</v>
      </c>
      <c r="G11" s="19">
        <v>534.98</v>
      </c>
      <c r="H11" s="19">
        <f>G11*F11</f>
        <v>1069.96</v>
      </c>
      <c r="I11" s="18" t="s">
        <v>955</v>
      </c>
    </row>
    <row r="12" spans="1:15" ht="58.2" x14ac:dyDescent="0.35">
      <c r="A12" s="6" t="s">
        <v>540</v>
      </c>
      <c r="B12" s="6" t="s">
        <v>963</v>
      </c>
      <c r="C12" s="6" t="s">
        <v>962</v>
      </c>
      <c r="D12" s="6" t="s">
        <v>961</v>
      </c>
      <c r="E12" s="10" t="s">
        <v>960</v>
      </c>
      <c r="F12" s="7">
        <v>2</v>
      </c>
      <c r="G12" s="19">
        <v>55</v>
      </c>
      <c r="H12" s="19">
        <f>G12*F12</f>
        <v>110</v>
      </c>
      <c r="I12" s="18" t="s">
        <v>959</v>
      </c>
      <c r="L12" s="41"/>
      <c r="N12" s="59"/>
      <c r="O12" s="41"/>
    </row>
    <row r="13" spans="1:15" ht="43.2" x14ac:dyDescent="0.3">
      <c r="A13" s="6" t="s">
        <v>540</v>
      </c>
      <c r="B13" s="6" t="s">
        <v>948</v>
      </c>
      <c r="C13" s="6" t="s">
        <v>947</v>
      </c>
      <c r="D13" s="6" t="s">
        <v>946</v>
      </c>
      <c r="E13" s="10" t="s">
        <v>945</v>
      </c>
      <c r="F13" s="7">
        <v>2</v>
      </c>
      <c r="G13" s="19">
        <v>44.98</v>
      </c>
      <c r="H13" s="19">
        <f>G13*F13</f>
        <v>89.96</v>
      </c>
      <c r="I13" s="18" t="s">
        <v>944</v>
      </c>
    </row>
    <row r="14" spans="1:15" ht="15" thickBot="1" x14ac:dyDescent="0.35">
      <c r="A14" s="37" t="s">
        <v>964</v>
      </c>
      <c r="B14" s="35">
        <f>H9+H10+H11+H12+H13</f>
        <v>3774.92</v>
      </c>
      <c r="C14" s="15"/>
      <c r="D14" s="15"/>
      <c r="E14" s="17"/>
      <c r="F14" s="16"/>
      <c r="G14" s="32"/>
      <c r="H14" s="32"/>
      <c r="I14" s="15"/>
    </row>
    <row r="15" spans="1:15" ht="57.6" x14ac:dyDescent="0.3">
      <c r="A15" s="6" t="s">
        <v>949</v>
      </c>
      <c r="B15" s="6" t="s">
        <v>963</v>
      </c>
      <c r="C15" s="6" t="s">
        <v>962</v>
      </c>
      <c r="D15" s="6" t="s">
        <v>961</v>
      </c>
      <c r="E15" s="10" t="s">
        <v>960</v>
      </c>
      <c r="F15" s="7">
        <v>3</v>
      </c>
      <c r="G15" s="19">
        <v>55</v>
      </c>
      <c r="H15" s="19">
        <f>G15*F15</f>
        <v>165</v>
      </c>
      <c r="I15" s="18" t="s">
        <v>959</v>
      </c>
    </row>
    <row r="16" spans="1:15" ht="43.2" x14ac:dyDescent="0.3">
      <c r="A16" s="6" t="s">
        <v>949</v>
      </c>
      <c r="B16" s="6" t="s">
        <v>958</v>
      </c>
      <c r="C16" s="6" t="s">
        <v>947</v>
      </c>
      <c r="D16" s="6" t="s">
        <v>957</v>
      </c>
      <c r="E16" s="10" t="s">
        <v>956</v>
      </c>
      <c r="F16" s="7">
        <v>3</v>
      </c>
      <c r="G16" s="19">
        <v>249.99</v>
      </c>
      <c r="H16" s="19">
        <f>G16*F16</f>
        <v>749.97</v>
      </c>
      <c r="I16" s="18" t="s">
        <v>955</v>
      </c>
    </row>
    <row r="17" spans="1:9" ht="57.6" x14ac:dyDescent="0.3">
      <c r="A17" s="6" t="s">
        <v>949</v>
      </c>
      <c r="B17" s="6" t="s">
        <v>939</v>
      </c>
      <c r="C17" s="6" t="s">
        <v>938</v>
      </c>
      <c r="D17" s="6" t="s">
        <v>937</v>
      </c>
      <c r="E17" s="10" t="s">
        <v>936</v>
      </c>
      <c r="F17" s="7">
        <v>5</v>
      </c>
      <c r="G17" s="19">
        <v>717.34</v>
      </c>
      <c r="H17" s="19">
        <f>G17*F17</f>
        <v>3586.7000000000003</v>
      </c>
      <c r="I17" s="18" t="s">
        <v>935</v>
      </c>
    </row>
    <row r="18" spans="1:9" ht="43.2" x14ac:dyDescent="0.3">
      <c r="A18" s="6" t="s">
        <v>949</v>
      </c>
      <c r="B18" s="6" t="s">
        <v>954</v>
      </c>
      <c r="C18" s="6" t="s">
        <v>953</v>
      </c>
      <c r="D18" s="6" t="s">
        <v>952</v>
      </c>
      <c r="E18" s="10" t="s">
        <v>951</v>
      </c>
      <c r="F18" s="7">
        <v>5</v>
      </c>
      <c r="G18" s="19">
        <v>199</v>
      </c>
      <c r="H18" s="19">
        <f>G18*F18</f>
        <v>995</v>
      </c>
      <c r="I18" s="18" t="s">
        <v>950</v>
      </c>
    </row>
    <row r="19" spans="1:9" ht="43.2" x14ac:dyDescent="0.3">
      <c r="A19" s="6" t="s">
        <v>949</v>
      </c>
      <c r="B19" s="6" t="s">
        <v>948</v>
      </c>
      <c r="C19" s="6" t="s">
        <v>947</v>
      </c>
      <c r="D19" s="6" t="s">
        <v>946</v>
      </c>
      <c r="E19" s="10" t="s">
        <v>945</v>
      </c>
      <c r="F19" s="7">
        <v>3</v>
      </c>
      <c r="G19" s="19">
        <v>1189</v>
      </c>
      <c r="H19" s="19">
        <f>G19*F19</f>
        <v>3567</v>
      </c>
      <c r="I19" s="18" t="s">
        <v>944</v>
      </c>
    </row>
    <row r="20" spans="1:9" ht="15" thickBot="1" x14ac:dyDescent="0.35">
      <c r="A20" s="37" t="s">
        <v>943</v>
      </c>
      <c r="B20" s="35">
        <f>H15+H16+H17+H18+H19</f>
        <v>9063.67</v>
      </c>
      <c r="C20" s="15"/>
      <c r="D20" s="15"/>
      <c r="E20" s="17"/>
      <c r="F20" s="16"/>
      <c r="G20" s="32"/>
      <c r="H20" s="32"/>
      <c r="I20" s="15"/>
    </row>
    <row r="21" spans="1:9" ht="72" x14ac:dyDescent="0.3">
      <c r="A21" s="6" t="s">
        <v>940</v>
      </c>
      <c r="B21" s="6" t="s">
        <v>932</v>
      </c>
      <c r="C21" s="6" t="s">
        <v>931</v>
      </c>
      <c r="D21" s="6" t="s">
        <v>942</v>
      </c>
      <c r="E21" s="10" t="s">
        <v>941</v>
      </c>
      <c r="F21" s="7">
        <v>5</v>
      </c>
      <c r="G21" s="19">
        <v>529.99</v>
      </c>
      <c r="H21" s="19">
        <f>G21*F21</f>
        <v>2649.95</v>
      </c>
      <c r="I21" s="18" t="s">
        <v>928</v>
      </c>
    </row>
    <row r="22" spans="1:9" ht="57.6" x14ac:dyDescent="0.3">
      <c r="A22" s="6" t="s">
        <v>940</v>
      </c>
      <c r="B22" s="6" t="s">
        <v>939</v>
      </c>
      <c r="C22" s="6" t="s">
        <v>938</v>
      </c>
      <c r="D22" s="6" t="s">
        <v>937</v>
      </c>
      <c r="E22" s="10" t="s">
        <v>936</v>
      </c>
      <c r="F22" s="7">
        <v>5</v>
      </c>
      <c r="G22" s="19">
        <v>717.34</v>
      </c>
      <c r="H22" s="19">
        <f>G22*F22</f>
        <v>3586.7000000000003</v>
      </c>
      <c r="I22" s="18" t="s">
        <v>935</v>
      </c>
    </row>
    <row r="23" spans="1:9" ht="15" thickBot="1" x14ac:dyDescent="0.35">
      <c r="A23" s="37" t="s">
        <v>934</v>
      </c>
      <c r="B23" s="35">
        <f>H21+H22</f>
        <v>6236.65</v>
      </c>
      <c r="C23" s="15"/>
      <c r="D23" s="15"/>
      <c r="E23" s="17"/>
      <c r="F23" s="16"/>
      <c r="G23" s="32"/>
      <c r="H23" s="32"/>
      <c r="I23" s="15"/>
    </row>
    <row r="24" spans="1:9" ht="72" x14ac:dyDescent="0.3">
      <c r="A24" s="6" t="s">
        <v>933</v>
      </c>
      <c r="B24" s="6" t="s">
        <v>932</v>
      </c>
      <c r="C24" s="6" t="s">
        <v>931</v>
      </c>
      <c r="D24" s="6" t="s">
        <v>930</v>
      </c>
      <c r="E24" s="10" t="s">
        <v>929</v>
      </c>
      <c r="F24" s="7">
        <v>2</v>
      </c>
      <c r="G24" s="19">
        <v>979.99</v>
      </c>
      <c r="H24" s="19">
        <f>G24*F24</f>
        <v>1959.98</v>
      </c>
      <c r="I24" s="18" t="s">
        <v>928</v>
      </c>
    </row>
    <row r="25" spans="1:9" ht="15" thickBot="1" x14ac:dyDescent="0.35">
      <c r="A25" s="37" t="s">
        <v>927</v>
      </c>
      <c r="B25" s="34">
        <v>1959.98</v>
      </c>
      <c r="C25" s="15"/>
      <c r="D25" s="15"/>
      <c r="E25" s="17"/>
      <c r="F25" s="16"/>
      <c r="G25" s="32"/>
      <c r="H25" s="32"/>
      <c r="I25" s="15"/>
    </row>
    <row r="26" spans="1:9" ht="43.2" x14ac:dyDescent="0.3">
      <c r="A26" s="6" t="s">
        <v>926</v>
      </c>
      <c r="B26" s="6" t="s">
        <v>925</v>
      </c>
      <c r="C26" s="6" t="s">
        <v>924</v>
      </c>
      <c r="D26" s="6" t="s">
        <v>923</v>
      </c>
      <c r="E26" s="10" t="s">
        <v>922</v>
      </c>
      <c r="F26" s="7">
        <v>1</v>
      </c>
      <c r="G26" s="19">
        <v>1565.99</v>
      </c>
      <c r="H26" s="19">
        <v>1565.99</v>
      </c>
      <c r="I26" s="18" t="s">
        <v>921</v>
      </c>
    </row>
    <row r="27" spans="1:9" ht="15" thickBot="1" x14ac:dyDescent="0.35">
      <c r="A27" s="37" t="s">
        <v>920</v>
      </c>
      <c r="B27" s="34">
        <v>1565.99</v>
      </c>
      <c r="C27" s="15"/>
      <c r="D27" s="15"/>
      <c r="E27" s="17"/>
      <c r="F27" s="16"/>
      <c r="G27" s="32"/>
      <c r="H27" s="32"/>
      <c r="I27" s="15"/>
    </row>
    <row r="28" spans="1:9" ht="15" thickBot="1" x14ac:dyDescent="0.35"/>
    <row r="29" spans="1:9" ht="19.2" thickTop="1" thickBot="1" x14ac:dyDescent="0.4">
      <c r="A29" s="38" t="s">
        <v>274</v>
      </c>
      <c r="B29" s="36">
        <f>B8+B14+B20+B23+B25+B27</f>
        <v>81760.409999999989</v>
      </c>
      <c r="C29" s="11"/>
      <c r="D29" s="11"/>
      <c r="E29" s="13"/>
      <c r="F29" s="12"/>
      <c r="G29" s="33"/>
      <c r="H29" s="33"/>
      <c r="I29" s="11"/>
    </row>
    <row r="30" spans="1:9" ht="15" thickTop="1" x14ac:dyDescent="0.3"/>
  </sheetData>
  <mergeCells count="3">
    <mergeCell ref="A1:I1"/>
    <mergeCell ref="A3:I3"/>
    <mergeCell ref="A2:I2"/>
  </mergeCells>
  <hyperlinks>
    <hyperlink ref="I5" r:id="rId1" xr:uid="{D47E3E8F-6921-460D-BC76-02757B444794}"/>
    <hyperlink ref="I6" r:id="rId2" xr:uid="{AB961CCF-306C-4532-AC10-4DBDAE796976}"/>
    <hyperlink ref="I7" r:id="rId3" xr:uid="{80E19FE2-2749-435C-A9D8-5E0D3768C224}"/>
    <hyperlink ref="I13" r:id="rId4" xr:uid="{0BB864F3-F4DA-4997-AA97-026A427A4D8F}"/>
    <hyperlink ref="I19" r:id="rId5" xr:uid="{AED7CB87-410F-4F98-BED0-58AFCE5A98A0}"/>
    <hyperlink ref="I12" r:id="rId6" xr:uid="{8220288D-A9D4-41A5-A38E-28AD162FED4D}"/>
    <hyperlink ref="I15" r:id="rId7" xr:uid="{BBC372B3-8376-4375-8988-9F2F26C9BD31}"/>
    <hyperlink ref="I21" r:id="rId8" xr:uid="{B1F447E2-9328-43A1-9FFE-E81797745828}"/>
    <hyperlink ref="I24" r:id="rId9" xr:uid="{A2BD22C1-7850-4AEF-B919-4B8C02B1A062}"/>
    <hyperlink ref="I16" r:id="rId10" xr:uid="{441D780E-98A6-48DB-B997-3E3C96D347D9}"/>
    <hyperlink ref="I18" r:id="rId11" xr:uid="{F855AC80-9F94-4427-BFFA-5B320ED925F5}"/>
    <hyperlink ref="I17" r:id="rId12" xr:uid="{1F3322A5-9A12-4483-8AC5-ED4DC1CB807D}"/>
    <hyperlink ref="I22" r:id="rId13" xr:uid="{C1F90E74-CF7F-4B1F-BC75-B09F613561DD}"/>
    <hyperlink ref="I11" r:id="rId14" xr:uid="{F1273FA4-90DB-45F6-8BCE-96CB139A9933}"/>
    <hyperlink ref="I9" r:id="rId15" xr:uid="{F8BC9734-CBEF-4944-A01E-33A928D93ED0}"/>
    <hyperlink ref="I10" r:id="rId16" xr:uid="{3B3A1A73-2387-4503-BB6F-23D52FA852ED}"/>
    <hyperlink ref="I26" r:id="rId17" xr:uid="{FA920E74-07A0-4FD9-A9A4-99E5F2553E5B}"/>
  </hyperlinks>
  <printOptions verticalCentered="1"/>
  <pageMargins left="0.7" right="0.7" top="0.75" bottom="0.75" header="0.3" footer="0.3"/>
  <pageSetup scale="43" orientation="landscape" r:id="rId18"/>
  <headerFooter>
    <oddFooter>&amp;L&amp;F&amp;R&amp;P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EB0F6-D9F8-4486-B8BC-EE195A7900A5}">
  <sheetPr>
    <tabColor theme="9"/>
    <pageSetUpPr fitToPage="1"/>
  </sheetPr>
  <dimension ref="A1:O21"/>
  <sheetViews>
    <sheetView zoomScale="83" zoomScaleNormal="83" workbookViewId="0">
      <selection activeCell="O18" sqref="O18"/>
    </sheetView>
  </sheetViews>
  <sheetFormatPr defaultRowHeight="14.4" x14ac:dyDescent="0.3"/>
  <cols>
    <col min="1" max="1" width="39.21875" style="7" customWidth="1"/>
    <col min="2" max="2" width="21.44140625" style="7" customWidth="1"/>
    <col min="3" max="3" width="35.21875" style="7" customWidth="1"/>
    <col min="4" max="4" width="15.33203125" style="10" customWidth="1"/>
    <col min="5" max="5" width="11.33203125" style="7" bestFit="1" customWidth="1"/>
    <col min="6" max="6" width="13.77734375" style="7" customWidth="1"/>
    <col min="7" max="8" width="19.109375" style="7" customWidth="1"/>
  </cols>
  <sheetData>
    <row r="1" spans="1:15" ht="23.4" x14ac:dyDescent="0.45">
      <c r="A1" s="74" t="s">
        <v>1025</v>
      </c>
      <c r="B1" s="74"/>
      <c r="C1" s="74"/>
      <c r="D1" s="74"/>
      <c r="E1" s="74"/>
      <c r="F1" s="74"/>
      <c r="G1" s="74"/>
      <c r="H1" s="74"/>
    </row>
    <row r="2" spans="1:15" x14ac:dyDescent="0.3">
      <c r="A2" s="76" t="s">
        <v>986</v>
      </c>
      <c r="B2" s="76"/>
      <c r="C2" s="76"/>
      <c r="D2" s="76"/>
      <c r="E2" s="76"/>
      <c r="F2" s="76"/>
      <c r="G2" s="76"/>
      <c r="H2" s="76"/>
    </row>
    <row r="3" spans="1:15" ht="20.399999999999999" thickBot="1" x14ac:dyDescent="0.45">
      <c r="A3" s="75" t="s">
        <v>1024</v>
      </c>
      <c r="B3" s="75"/>
      <c r="C3" s="75"/>
      <c r="D3" s="75"/>
      <c r="E3" s="75"/>
      <c r="F3" s="75"/>
      <c r="G3" s="75"/>
      <c r="H3" s="75"/>
    </row>
    <row r="4" spans="1:15" ht="30.6" thickTop="1" thickBot="1" x14ac:dyDescent="0.4">
      <c r="A4" s="30" t="s">
        <v>1023</v>
      </c>
      <c r="B4" s="28" t="s">
        <v>1022</v>
      </c>
      <c r="C4" s="28" t="s">
        <v>1021</v>
      </c>
      <c r="D4" s="29" t="s">
        <v>1020</v>
      </c>
      <c r="E4" s="28" t="s">
        <v>981</v>
      </c>
      <c r="F4" s="28" t="s">
        <v>980</v>
      </c>
      <c r="G4" s="28" t="s">
        <v>1019</v>
      </c>
      <c r="H4" s="28" t="s">
        <v>1018</v>
      </c>
    </row>
    <row r="5" spans="1:15" ht="31.8" thickTop="1" x14ac:dyDescent="0.3">
      <c r="A5" s="60" t="s">
        <v>1017</v>
      </c>
      <c r="B5" s="60" t="s">
        <v>968</v>
      </c>
      <c r="C5" s="60" t="s">
        <v>1016</v>
      </c>
      <c r="D5" s="61">
        <v>2</v>
      </c>
      <c r="E5" s="62" t="s">
        <v>1015</v>
      </c>
      <c r="F5" s="62">
        <v>1068</v>
      </c>
      <c r="G5" s="63" t="s">
        <v>991</v>
      </c>
      <c r="H5" s="64" t="s">
        <v>1014</v>
      </c>
    </row>
    <row r="6" spans="1:15" ht="31.2" x14ac:dyDescent="0.3">
      <c r="A6" s="60" t="s">
        <v>1013</v>
      </c>
      <c r="B6" s="60" t="s">
        <v>1012</v>
      </c>
      <c r="C6" s="60" t="s">
        <v>993</v>
      </c>
      <c r="D6" s="61">
        <v>3</v>
      </c>
      <c r="E6" s="65" t="s">
        <v>1011</v>
      </c>
      <c r="F6" s="65">
        <v>3059</v>
      </c>
      <c r="G6" s="66" t="s">
        <v>991</v>
      </c>
      <c r="H6" s="64" t="s">
        <v>1010</v>
      </c>
    </row>
    <row r="7" spans="1:15" ht="46.8" x14ac:dyDescent="0.3">
      <c r="A7" s="60" t="s">
        <v>1009</v>
      </c>
      <c r="B7" s="60" t="s">
        <v>1008</v>
      </c>
      <c r="C7" s="60" t="s">
        <v>1007</v>
      </c>
      <c r="D7" s="61">
        <v>3</v>
      </c>
      <c r="E7" s="67">
        <v>800</v>
      </c>
      <c r="F7" s="67">
        <v>800</v>
      </c>
      <c r="G7" s="68" t="s">
        <v>991</v>
      </c>
      <c r="H7" s="64" t="s">
        <v>1006</v>
      </c>
    </row>
    <row r="8" spans="1:15" ht="46.8" x14ac:dyDescent="0.3">
      <c r="A8" s="60" t="s">
        <v>1005</v>
      </c>
      <c r="B8" s="60" t="s">
        <v>1004</v>
      </c>
      <c r="C8" s="60" t="s">
        <v>1003</v>
      </c>
      <c r="D8" s="61">
        <v>1</v>
      </c>
      <c r="E8" s="67">
        <v>60000</v>
      </c>
      <c r="F8" s="67">
        <v>60000</v>
      </c>
      <c r="G8" s="69" t="s">
        <v>997</v>
      </c>
      <c r="H8" s="70" t="s">
        <v>1002</v>
      </c>
    </row>
    <row r="9" spans="1:15" ht="46.8" x14ac:dyDescent="0.3">
      <c r="A9" s="60" t="s">
        <v>1001</v>
      </c>
      <c r="B9" s="60" t="s">
        <v>1000</v>
      </c>
      <c r="C9" s="60" t="s">
        <v>999</v>
      </c>
      <c r="D9" s="61" t="s">
        <v>998</v>
      </c>
      <c r="E9" s="67">
        <v>2772</v>
      </c>
      <c r="F9" s="67">
        <v>2772</v>
      </c>
      <c r="G9" s="68" t="s">
        <v>997</v>
      </c>
      <c r="H9" s="70" t="s">
        <v>996</v>
      </c>
    </row>
    <row r="10" spans="1:15" ht="47.4" thickBot="1" x14ac:dyDescent="0.35">
      <c r="A10" s="60" t="s">
        <v>995</v>
      </c>
      <c r="B10" s="60" t="s">
        <v>994</v>
      </c>
      <c r="C10" s="60" t="s">
        <v>993</v>
      </c>
      <c r="D10" s="61">
        <v>40</v>
      </c>
      <c r="E10" s="71" t="s">
        <v>992</v>
      </c>
      <c r="F10" s="67">
        <v>17760</v>
      </c>
      <c r="G10" s="72" t="s">
        <v>991</v>
      </c>
      <c r="H10" s="70" t="s">
        <v>990</v>
      </c>
    </row>
    <row r="11" spans="1:15" ht="19.2" thickTop="1" thickBot="1" x14ac:dyDescent="0.4">
      <c r="A11" s="14" t="s">
        <v>989</v>
      </c>
      <c r="B11" s="26">
        <f>F5+F6+F7+F8+F9+F10</f>
        <v>85459</v>
      </c>
      <c r="C11" s="12"/>
      <c r="D11" s="13"/>
      <c r="E11" s="12"/>
      <c r="F11" s="12"/>
      <c r="G11" s="12"/>
      <c r="H11" s="12"/>
    </row>
    <row r="12" spans="1:15" ht="19.2" thickTop="1" thickBot="1" x14ac:dyDescent="0.4">
      <c r="A12" s="27" t="s">
        <v>988</v>
      </c>
      <c r="B12" s="26">
        <f>F5+F6+F7+F10</f>
        <v>22687</v>
      </c>
      <c r="C12" s="12"/>
      <c r="D12" s="13"/>
      <c r="E12" s="12"/>
      <c r="F12" s="12"/>
      <c r="G12" s="12"/>
      <c r="H12" s="12"/>
      <c r="L12" s="41"/>
      <c r="N12" s="59"/>
      <c r="O12" s="41"/>
    </row>
    <row r="13" spans="1:15" ht="15" thickTop="1" x14ac:dyDescent="0.3">
      <c r="E13" s="19"/>
      <c r="F13" s="19"/>
      <c r="G13" s="19"/>
      <c r="H13" s="21"/>
    </row>
    <row r="14" spans="1:15" x14ac:dyDescent="0.3">
      <c r="E14" s="19"/>
      <c r="F14" s="19"/>
      <c r="G14" s="19"/>
      <c r="H14" s="21"/>
    </row>
    <row r="15" spans="1:15" x14ac:dyDescent="0.3">
      <c r="E15" s="19"/>
      <c r="F15" s="19"/>
      <c r="G15" s="19"/>
      <c r="H15" s="21"/>
    </row>
    <row r="16" spans="1:15" x14ac:dyDescent="0.3">
      <c r="E16" s="19"/>
      <c r="F16" s="19"/>
      <c r="G16" s="19"/>
      <c r="H16" s="21"/>
    </row>
    <row r="17" spans="5:8" x14ac:dyDescent="0.3">
      <c r="E17" s="22"/>
      <c r="F17" s="22"/>
      <c r="G17" s="22"/>
      <c r="H17" s="21"/>
    </row>
    <row r="18" spans="5:8" x14ac:dyDescent="0.3">
      <c r="E18" s="19"/>
      <c r="F18" s="19"/>
      <c r="G18" s="19"/>
      <c r="H18" s="21"/>
    </row>
    <row r="19" spans="5:8" x14ac:dyDescent="0.3">
      <c r="E19" s="19"/>
      <c r="F19" s="19"/>
      <c r="G19" s="19"/>
      <c r="H19" s="21"/>
    </row>
    <row r="20" spans="5:8" x14ac:dyDescent="0.3">
      <c r="E20" s="19"/>
      <c r="F20" s="19"/>
      <c r="G20" s="19"/>
      <c r="H20" s="21"/>
    </row>
    <row r="21" spans="5:8" x14ac:dyDescent="0.3">
      <c r="E21" s="20"/>
      <c r="F21" s="20"/>
      <c r="G21" s="20"/>
      <c r="H21" s="19"/>
    </row>
  </sheetData>
  <mergeCells count="3">
    <mergeCell ref="A1:H1"/>
    <mergeCell ref="A3:H3"/>
    <mergeCell ref="A2:H2"/>
  </mergeCells>
  <printOptions verticalCentered="1"/>
  <pageMargins left="0.7" right="0.7" top="0.75" bottom="0.75" header="0.3" footer="0.3"/>
  <pageSetup scale="70" orientation="landscape" r:id="rId1"/>
  <headerFooter>
    <oddFooter>&amp;L&amp;F&amp;R&amp;P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3FD59-7546-45E7-A9F6-5C4055A597F8}">
  <sheetPr>
    <tabColor theme="6" tint="-0.499984740745262"/>
    <pageSetUpPr fitToPage="1"/>
  </sheetPr>
  <dimension ref="A1:O21"/>
  <sheetViews>
    <sheetView zoomScale="83" zoomScaleNormal="83" workbookViewId="0">
      <selection activeCell="O18" sqref="O18"/>
    </sheetView>
  </sheetViews>
  <sheetFormatPr defaultRowHeight="14.4" x14ac:dyDescent="0.3"/>
  <cols>
    <col min="1" max="1" width="39.21875" style="7" customWidth="1"/>
    <col min="2" max="2" width="53" style="7" customWidth="1"/>
    <col min="3" max="3" width="15.33203125" style="44" customWidth="1"/>
    <col min="4" max="4" width="11.21875" style="48" customWidth="1"/>
    <col min="5" max="5" width="13.77734375" style="7" customWidth="1"/>
  </cols>
  <sheetData>
    <row r="1" spans="1:15" ht="23.4" x14ac:dyDescent="0.45">
      <c r="A1" s="77" t="s">
        <v>1043</v>
      </c>
      <c r="B1" s="77"/>
      <c r="C1" s="77"/>
      <c r="D1" s="77"/>
      <c r="E1" s="77"/>
    </row>
    <row r="2" spans="1:15" x14ac:dyDescent="0.3">
      <c r="A2" s="76" t="s">
        <v>986</v>
      </c>
      <c r="B2" s="76"/>
      <c r="C2" s="76"/>
      <c r="D2" s="76"/>
      <c r="E2" s="76"/>
    </row>
    <row r="3" spans="1:15" ht="20.399999999999999" thickBot="1" x14ac:dyDescent="0.45">
      <c r="A3" s="75" t="s">
        <v>1042</v>
      </c>
      <c r="B3" s="75"/>
      <c r="C3" s="75"/>
      <c r="D3" s="75"/>
      <c r="E3" s="75"/>
    </row>
    <row r="4" spans="1:15" ht="18.600000000000001" thickTop="1" thickBot="1" x14ac:dyDescent="0.4">
      <c r="A4" s="30" t="s">
        <v>1041</v>
      </c>
      <c r="B4" s="30" t="s">
        <v>1040</v>
      </c>
      <c r="C4" s="29" t="s">
        <v>6</v>
      </c>
      <c r="D4" s="28" t="s">
        <v>981</v>
      </c>
      <c r="E4" s="28" t="s">
        <v>980</v>
      </c>
    </row>
    <row r="5" spans="1:15" ht="15" thickTop="1" x14ac:dyDescent="0.3">
      <c r="A5" s="6" t="s">
        <v>1039</v>
      </c>
      <c r="B5" s="6" t="s">
        <v>1038</v>
      </c>
      <c r="C5" s="44">
        <v>1</v>
      </c>
      <c r="D5" s="40">
        <v>4000</v>
      </c>
      <c r="E5" s="19">
        <v>4000</v>
      </c>
    </row>
    <row r="6" spans="1:15" x14ac:dyDescent="0.3">
      <c r="A6" s="6" t="s">
        <v>1037</v>
      </c>
      <c r="B6" s="6" t="s">
        <v>1036</v>
      </c>
      <c r="C6" s="44">
        <v>1</v>
      </c>
      <c r="D6" s="40">
        <v>500</v>
      </c>
      <c r="E6" s="19">
        <v>1600</v>
      </c>
    </row>
    <row r="7" spans="1:15" x14ac:dyDescent="0.3">
      <c r="A7" s="6" t="s">
        <v>1035</v>
      </c>
      <c r="B7" s="6" t="s">
        <v>1034</v>
      </c>
      <c r="C7" s="44">
        <v>2</v>
      </c>
      <c r="D7" s="40">
        <v>800</v>
      </c>
      <c r="E7" s="19">
        <v>500</v>
      </c>
    </row>
    <row r="8" spans="1:15" x14ac:dyDescent="0.3">
      <c r="A8" s="6" t="s">
        <v>1033</v>
      </c>
      <c r="B8" s="6" t="s">
        <v>1032</v>
      </c>
      <c r="C8" s="44">
        <v>2</v>
      </c>
      <c r="D8" s="40">
        <v>175</v>
      </c>
      <c r="E8" s="19">
        <v>350</v>
      </c>
    </row>
    <row r="9" spans="1:15" x14ac:dyDescent="0.3">
      <c r="A9" s="6" t="s">
        <v>1031</v>
      </c>
      <c r="B9" s="6" t="s">
        <v>1030</v>
      </c>
      <c r="C9" s="44">
        <v>2</v>
      </c>
      <c r="D9" s="40">
        <v>750</v>
      </c>
      <c r="E9" s="19">
        <v>1500</v>
      </c>
    </row>
    <row r="10" spans="1:15" x14ac:dyDescent="0.3">
      <c r="A10" s="6" t="s">
        <v>1029</v>
      </c>
      <c r="B10" s="6" t="s">
        <v>1028</v>
      </c>
      <c r="C10" s="44">
        <v>1</v>
      </c>
      <c r="D10" s="40">
        <v>3000</v>
      </c>
      <c r="E10" s="19">
        <v>3000</v>
      </c>
    </row>
    <row r="11" spans="1:15" ht="15" thickBot="1" x14ac:dyDescent="0.35">
      <c r="A11" s="6" t="s">
        <v>1027</v>
      </c>
      <c r="B11" s="6" t="s">
        <v>1026</v>
      </c>
      <c r="C11" s="44">
        <v>1</v>
      </c>
      <c r="D11" s="40">
        <v>700</v>
      </c>
      <c r="E11" s="19">
        <v>700</v>
      </c>
    </row>
    <row r="12" spans="1:15" ht="19.2" thickTop="1" thickBot="1" x14ac:dyDescent="0.4">
      <c r="A12" s="14" t="s">
        <v>989</v>
      </c>
      <c r="B12" s="43">
        <f>SUM(E5:E11)</f>
        <v>11650</v>
      </c>
      <c r="C12" s="45"/>
      <c r="D12" s="46"/>
      <c r="E12" s="12"/>
      <c r="L12" s="41"/>
      <c r="N12" s="59"/>
      <c r="O12" s="41"/>
    </row>
    <row r="13" spans="1:15" ht="15" thickTop="1" x14ac:dyDescent="0.3">
      <c r="D13" s="40"/>
      <c r="E13" s="19"/>
    </row>
    <row r="14" spans="1:15" x14ac:dyDescent="0.3">
      <c r="D14" s="40"/>
      <c r="E14" s="19"/>
    </row>
    <row r="15" spans="1:15" x14ac:dyDescent="0.3">
      <c r="D15" s="40"/>
      <c r="E15" s="19"/>
    </row>
    <row r="16" spans="1:15" x14ac:dyDescent="0.3">
      <c r="D16" s="40"/>
      <c r="E16" s="19"/>
    </row>
    <row r="17" spans="4:5" x14ac:dyDescent="0.3">
      <c r="D17" s="39"/>
      <c r="E17" s="22"/>
    </row>
    <row r="18" spans="4:5" x14ac:dyDescent="0.3">
      <c r="D18" s="40"/>
      <c r="E18" s="19"/>
    </row>
    <row r="19" spans="4:5" x14ac:dyDescent="0.3">
      <c r="D19" s="40"/>
      <c r="E19" s="19"/>
    </row>
    <row r="20" spans="4:5" x14ac:dyDescent="0.3">
      <c r="D20" s="40"/>
      <c r="E20" s="19"/>
    </row>
    <row r="21" spans="4:5" x14ac:dyDescent="0.3">
      <c r="D21" s="47"/>
      <c r="E21" s="20"/>
    </row>
  </sheetData>
  <mergeCells count="3">
    <mergeCell ref="A1:E1"/>
    <mergeCell ref="A3:E3"/>
    <mergeCell ref="A2:E2"/>
  </mergeCells>
  <printOptions verticalCentered="1"/>
  <pageMargins left="0.7" right="0.7" top="0.75" bottom="0.75" header="0.3" footer="0.3"/>
  <pageSetup scale="92" orientation="landscape" r:id="rId1"/>
  <headerFooter>
    <oddFooter>&amp;L&amp;F&amp;R&amp;P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G w F A A B Q S w M E F A A C A A g A 7 o h 3 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7 o h 3 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6 I d 1 z V Z K K X Z g I A A J Y K A A A T A B w A R m 9 y b X V s Y X M v U 2 V j d G l v b j E u b S C i G A A o o B Q A A A A A A A A A A A A A A A A A A A A A A A A A A A D d l k t v 2 k A Q x + 9 I f I e V e w H J Q i J N q j 7 E o b E T k R b S J E B 6 C D 0 s 9 h S 2 W e + i 3 T E K j f L d O 8 a G k O z m 0 a r K I b 7 Y z H 9 3 X v 5 5 B w s J C q 3 Y o L y 3 P 9 V r 9 Z q d c Q M p s 1 y C Z R 0 m A e s 1 R t d A 5 y Y B s k R 2 0 Y p 1 k m e g s H E o J L Q i r Z B + 2 E Y Q f R y P L B g 7 / s U z s O M Y 7 C X q + b h P q y x q B W y P x R w 5 6 3 P F p 1 B 4 G E e D 8 / E q W C u x i 6 A Z X s Q g R S Y Q T C c I g 5 B F W u a Z s p 3 2 2 5 A d q E S n Q k 0 7 7 Z 2 9 n Z C d 5 h p h g E s J n d v H 1 j H F + d E M y 6 z f B C d G Z 6 S l r A s 8 p d Q C K m H I J 7 S w U i p 7 o y w w Z B e V / b O U g 4 R L b m w H T b 7 t M p p x N S W P w + U c b t 0 N D V f 2 p z Z Z m X E h 2 o Y n f n h 9 H Q y o 4 K O Y q k N a x R C u 8 C Z k p Z n 6 A 2 s h p e e V E O X U v g y M Z 8 9 B N p d 6 C V 5 3 X 0 e O j d J J 8 w S P 6 f 0 4 W k T h p t o s H e E 0 5 w o F F s K R w n e 7 r a K 4 l T J S A k + M S M C V Y m E T n S t c e 1 N 5 N g G z q b N o o g L p J s i X B R d 9 w J l O 3 Z K Q Y 2 7 v m G + a 9 Z p Q 3 n e z D X R S t f D F o N 4 E f A L s D 6 + I 6 0 c 4 P R T G + r H r 8 Q e E g 4 w L D y A z a o T L b o m n S 4 t n a Z X k q s z 7 4 h c t l P M J P h M x q D 7 F F 0 N s E / A J x N 6 / I s Q e O e / + A b E Y 5 t x g 0 V A P C Z O h Q O n u 6 Q r j P 6 X L 1 A p n X r S 6 1 C W 5 P N v a W R 2 J z 8 R L q A W 5 p v P 5 p f D a B H x q N O + + I r 7 + 2 9 D c F 5 f g 5 a C v U 8 / c O 6 c E 6 E + Y e 4 a J 3 6 6 L Y u x G 2 q I 7 d c 8 A 6 d B 8 Y C S v 5 / g 3 1 e U q 9 W 3 W h h r R g 8 U q w X v q v i k 3 3 U 3 l O 7 E 5 0 7 m F n k 4 4 e i v 4 u 5 n 9 B 1 B L A Q I t A B Q A A g A I A O 6 I d 1 w S L v L 3 p A A A A P Y A A A A S A A A A A A A A A A A A A A A A A A A A A A B D b 2 5 m a W c v U G F j a 2 F n Z S 5 4 b W x Q S w E C L Q A U A A I A C A D u i H d c D 8 r p q 6 Q A A A D p A A A A E w A A A A A A A A A A A A A A A A D w A A A A W 0 N v b n R l b n R f V H l w Z X N d L n h t b F B L A Q I t A B Q A A g A I A O 6 I d 1 z V Z K K X Z g I A A J Y K A A A T A A A A A A A A A A A A A A A A A O E B A A B G b 3 J t d W x h c y 9 T Z W N 0 a W 9 u M S 5 t U E s F B g A A A A A D A A M A w g A A A J Q 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u 4 1 A A A A A A A A z D U 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N h b G 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N D E 3 N T U 5 N z Y t N G V l M C 0 0 O G Y 2 L T h h N z c t N z E 1 M j B h O D c 3 Z W R m I i A v P j x F b n R y e S B U e X B l P S J C d W Z m Z X J O Z X h 0 U m V m c m V z a C I g V m F s d W U 9 I m w x I i A v P j x F b n R y e S B U e X B l P S J S Z X N 1 b H R U e X B l I i B W Y W x 1 Z T 0 i c 1 R h Y m x l I i A v P j x F b n R y e S B U e X B l P S J O Y W 1 l V X B k Y X R l Z E F m d G V y R m l s b C I g V m F s d W U 9 I m w w I i A v P j x F b n R y e S B U e X B l P S J G a W x s V G F y Z 2 V 0 I i B W Y W x 1 Z T 0 i c 3 N h b G V z I i A v P j x F b n R y e S B U e X B l P S J G a W x s Z W R D b 2 1 w b G V 0 Z V J l c 3 V s d F R v V 2 9 y a 3 N o Z W V 0 I i B W Y W x 1 Z T 0 i b D E i I C 8 + P E V u d H J 5 I F R 5 c G U 9 I k F k Z G V k V G 9 E Y X R h T W 9 k Z W w i I F Z h b H V l P S J s M C I g L z 4 8 R W 5 0 c n k g V H l w Z T 0 i R m l s b E N v d W 5 0 I i B W Y W x 1 Z T 0 i b D E 3 N S I g L z 4 8 R W 5 0 c n k g V H l w Z T 0 i R m l s b E V y c m 9 y Q 2 9 k Z S I g V m F s d W U 9 I n N V b m t u b 3 d u I i A v P j x F b n R y e S B U e X B l P S J G a W x s R X J y b 3 J D b 3 V u d C I g V m F s d W U 9 I m w w I i A v P j x F b n R y e S B U e X B l P S J G a W x s T G F z d F V w Z G F 0 Z W Q i I F Z h b H V l P S J k M j A y N i 0 w M y 0 y M 1 Q x N j o 0 M D o x N y 4 x N j M w M D Y z W i I g L z 4 8 R W 5 0 c n k g V H l w Z T 0 i R m l s b E N v b H V t b l R 5 c G V z I i B W Y W x 1 Z T 0 i c 0 J n a 0 d C Z 1 l H Q m d N R E J R W U d C Z z 0 9 I i A v P j x F b n R y e S B U e X B l P S J G a W x s Q 2 9 s d W 1 u T m F t Z X M i I F Z h b H V l P S J z W y Z x d W 9 0 O 1 N h b G V J R C Z x d W 9 0 O y w m c X V v d D t T Y W x l R G F 0 Z S Z x d W 9 0 O y w m c X V v d D t D d X N 0 b 2 1 l c k l E J n F 1 b 3 Q 7 L C Z x d W 9 0 O 0 V t c G x v e W V l S U Q m c X V v d D s s J n F 1 b 3 Q 7 U 0 t V J n F 1 b 3 Q 7 L C Z x d W 9 0 O 1 B y b 2 R 1 Y 3 R O Y W 1 l J n F 1 b 3 Q 7 L C Z x d W 9 0 O 0 N h d G V n b 3 J 5 J n F 1 b 3 Q 7 L C Z x d W 9 0 O 1 F 1 Y W 5 0 a X R 5 J n F 1 b 3 Q 7 L C Z x d W 9 0 O 1 V u a X R Q c m l j Z S Z x d W 9 0 O y w m c X V v d D t E a X N j b 3 V u d C Z x d W 9 0 O y w m c X V v d D t T Y W x l Q 2 h h b m 5 l b C Z x d W 9 0 O y w m c X V v d D t Q Y X l t Z W 5 0 T W V 0 a G 9 k J n F 1 b 3 Q 7 L C Z x d W 9 0 O 1 N 0 Y X R 1 c y Z x d W 9 0 O 1 0 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z Y W x l c y 9 B d X R v U m V t b 3 Z l Z E N v b H V t b n M x L n t T Y W x l S U Q s M H 0 m c X V v d D s s J n F 1 b 3 Q 7 U 2 V j d G l v b j E v c 2 F s Z X M v Q X V 0 b 1 J l b W 9 2 Z W R D b 2 x 1 b W 5 z M S 5 7 U 2 F s Z U R h d G U s M X 0 m c X V v d D s s J n F 1 b 3 Q 7 U 2 V j d G l v b j E v c 2 F s Z X M v Q X V 0 b 1 J l b W 9 2 Z W R D b 2 x 1 b W 5 z M S 5 7 Q 3 V z d G 9 t Z X J J R C w y f S Z x d W 9 0 O y w m c X V v d D t T Z W N 0 a W 9 u M S 9 z Y W x l c y 9 B d X R v U m V t b 3 Z l Z E N v b H V t b n M x L n t F b X B s b 3 l l Z U l E L D N 9 J n F 1 b 3 Q 7 L C Z x d W 9 0 O 1 N l Y 3 R p b 2 4 x L 3 N h b G V z L 0 F 1 d G 9 S Z W 1 v d m V k Q 2 9 s d W 1 u c z E u e 1 N L V S w 0 f S Z x d W 9 0 O y w m c X V v d D t T Z W N 0 a W 9 u M S 9 z Y W x l c y 9 B d X R v U m V t b 3 Z l Z E N v b H V t b n M x L n t Q c m 9 k d W N 0 T m F t Z S w 1 f S Z x d W 9 0 O y w m c X V v d D t T Z W N 0 a W 9 u M S 9 z Y W x l c y 9 B d X R v U m V t b 3 Z l Z E N v b H V t b n M x L n t D Y X R l Z 2 9 y e S w 2 f S Z x d W 9 0 O y w m c X V v d D t T Z W N 0 a W 9 u M S 9 z Y W x l c y 9 B d X R v U m V t b 3 Z l Z E N v b H V t b n M x L n t R d W F u d G l 0 e S w 3 f S Z x d W 9 0 O y w m c X V v d D t T Z W N 0 a W 9 u M S 9 z Y W x l c y 9 B d X R v U m V t b 3 Z l Z E N v b H V t b n M x L n t V b m l 0 U H J p Y 2 U s O H 0 m c X V v d D s s J n F 1 b 3 Q 7 U 2 V j d G l v b j E v c 2 F s Z X M v Q X V 0 b 1 J l b W 9 2 Z W R D b 2 x 1 b W 5 z M S 5 7 R G l z Y 2 9 1 b n Q s O X 0 m c X V v d D s s J n F 1 b 3 Q 7 U 2 V j d G l v b j E v c 2 F s Z X M v Q X V 0 b 1 J l b W 9 2 Z W R D b 2 x 1 b W 5 z M S 5 7 U 2 F s Z U N o Y W 5 u Z W w s M T B 9 J n F 1 b 3 Q 7 L C Z x d W 9 0 O 1 N l Y 3 R p b 2 4 x L 3 N h b G V z L 0 F 1 d G 9 S Z W 1 v d m V k Q 2 9 s d W 1 u c z E u e 1 B h e W 1 l b n R N Z X R o b 2 Q s M T F 9 J n F 1 b 3 Q 7 L C Z x d W 9 0 O 1 N l Y 3 R p b 2 4 x L 3 N h b G V z L 0 F 1 d G 9 S Z W 1 v d m V k Q 2 9 s d W 1 u c z E u e 1 N 0 Y X R 1 c y w x M n 0 m c X V v d D t d L C Z x d W 9 0 O 0 N v b H V t b k N v d W 5 0 J n F 1 b 3 Q 7 O j E z L C Z x d W 9 0 O 0 t l e U N v b H V t b k 5 h b W V z J n F 1 b 3 Q 7 O l t d L C Z x d W 9 0 O 0 N v b H V t b k l k Z W 5 0 a X R p Z X M m c X V v d D s 6 W y Z x d W 9 0 O 1 N l Y 3 R p b 2 4 x L 3 N h b G V z L 0 F 1 d G 9 S Z W 1 v d m V k Q 2 9 s d W 1 u c z E u e 1 N h b G V J R C w w f S Z x d W 9 0 O y w m c X V v d D t T Z W N 0 a W 9 u M S 9 z Y W x l c y 9 B d X R v U m V t b 3 Z l Z E N v b H V t b n M x L n t T Y W x l R G F 0 Z S w x f S Z x d W 9 0 O y w m c X V v d D t T Z W N 0 a W 9 u M S 9 z Y W x l c y 9 B d X R v U m V t b 3 Z l Z E N v b H V t b n M x L n t D d X N 0 b 2 1 l c k l E L D J 9 J n F 1 b 3 Q 7 L C Z x d W 9 0 O 1 N l Y 3 R p b 2 4 x L 3 N h b G V z L 0 F 1 d G 9 S Z W 1 v d m V k Q 2 9 s d W 1 u c z E u e 0 V t c G x v e W V l S U Q s M 3 0 m c X V v d D s s J n F 1 b 3 Q 7 U 2 V j d G l v b j E v c 2 F s Z X M v Q X V 0 b 1 J l b W 9 2 Z W R D b 2 x 1 b W 5 z M S 5 7 U 0 t V L D R 9 J n F 1 b 3 Q 7 L C Z x d W 9 0 O 1 N l Y 3 R p b 2 4 x L 3 N h b G V z L 0 F 1 d G 9 S Z W 1 v d m V k Q 2 9 s d W 1 u c z E u e 1 B y b 2 R 1 Y 3 R O Y W 1 l L D V 9 J n F 1 b 3 Q 7 L C Z x d W 9 0 O 1 N l Y 3 R p b 2 4 x L 3 N h b G V z L 0 F 1 d G 9 S Z W 1 v d m V k Q 2 9 s d W 1 u c z E u e 0 N h d G V n b 3 J 5 L D Z 9 J n F 1 b 3 Q 7 L C Z x d W 9 0 O 1 N l Y 3 R p b 2 4 x L 3 N h b G V z L 0 F 1 d G 9 S Z W 1 v d m V k Q 2 9 s d W 1 u c z E u e 1 F 1 Y W 5 0 a X R 5 L D d 9 J n F 1 b 3 Q 7 L C Z x d W 9 0 O 1 N l Y 3 R p b 2 4 x L 3 N h b G V z L 0 F 1 d G 9 S Z W 1 v d m V k Q 2 9 s d W 1 u c z E u e 1 V u a X R Q c m l j Z S w 4 f S Z x d W 9 0 O y w m c X V v d D t T Z W N 0 a W 9 u M S 9 z Y W x l c y 9 B d X R v U m V t b 3 Z l Z E N v b H V t b n M x L n t E a X N j b 3 V u d C w 5 f S Z x d W 9 0 O y w m c X V v d D t T Z W N 0 a W 9 u M S 9 z Y W x l c y 9 B d X R v U m V t b 3 Z l Z E N v b H V t b n M x L n t T Y W x l Q 2 h h b m 5 l b C w x M H 0 m c X V v d D s s J n F 1 b 3 Q 7 U 2 V j d G l v b j E v c 2 F s Z X M v Q X V 0 b 1 J l b W 9 2 Z W R D b 2 x 1 b W 5 z M S 5 7 U G F 5 b W V u d E 1 l d G h v Z C w x M X 0 m c X V v d D s s J n F 1 b 3 Q 7 U 2 V j d G l v b j E v c 2 F s Z X M v Q X V 0 b 1 J l b W 9 2 Z W R D b 2 x 1 b W 5 z M S 5 7 U 3 R h d H V z L D E y f S Z x d W 9 0 O 1 0 s J n F 1 b 3 Q 7 U m V s Y X R p b 2 5 z a G l w S W 5 m b y Z x d W 9 0 O z p b X X 0 i I C 8 + P C 9 T d G F i b G V F b n R y a W V z P j w v S X R l b T 4 8 S X R l b T 4 8 S X R l b U x v Y 2 F 0 a W 9 u P j x J d G V t V H l w Z T 5 G b 3 J t d W x h P C 9 J d G V t V H l w Z T 4 8 S X R l b V B h d G g + U 2 V j d G l v b j E v c 2 F s Z X M v U 2 9 1 c m N l P C 9 J d G V t U G F 0 a D 4 8 L 0 l 0 Z W 1 M b 2 N h d G l v b j 4 8 U 3 R h Y m x l R W 5 0 c m l l c y A v P j w v S X R l b T 4 8 S X R l b T 4 8 S X R l b U x v Y 2 F 0 a W 9 u P j x J d G V t V H l w Z T 5 G b 3 J t d W x h P C 9 J d G V t V H l w Z T 4 8 S X R l b V B h d G g + U 2 V j d G l v b j E v c 2 F s Z X M v U H J v b W 9 0 Z W Q l M j B I Z W F k Z X J z P C 9 J d G V t U G F 0 a D 4 8 L 0 l 0 Z W 1 M b 2 N h d G l v b j 4 8 U 3 R h Y m x l R W 5 0 c m l l c y A v P j w v S X R l b T 4 8 S X R l b T 4 8 S X R l b U x v Y 2 F 0 a W 9 u P j x J d G V t V H l w Z T 5 G b 3 J t d W x h P C 9 J d G V t V H l w Z T 4 8 S X R l b V B h d G g + U 2 V j d G l v b j E v c 2 F s Z X M v Q 2 h h b m d l Z C U y M F R 5 c G U 8 L 0 l 0 Z W 1 Q Y X R o P j w v S X R l b U x v Y 2 F 0 a W 9 u P j x T d G F i b G V F b n R y a W V z I C 8 + P C 9 J d G V t P j x J d G V t P j x J d G V t T G 9 j Y X R p b 2 4 + P E l 0 Z W 1 U e X B l P k Z v c m 1 1 b G E 8 L 0 l 0 Z W 1 U e X B l P j x J d G V t U G F 0 a D 5 T Z W N 0 a W 9 u M S 9 j d X N 0 b 2 1 l c n 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N k M D R j N z V k M i 1 i N m I 4 L T R h M G I t O W Q x Z S 1 k Y j g 0 Y T Y 5 M D g x N j U i I C 8 + P E V u d H J 5 I F R 5 c G U 9 I k J 1 Z m Z l c k 5 l e H R S Z W Z y Z X N o I i B W Y W x 1 Z T 0 i b D E i I C 8 + P E V u d H J 5 I F R 5 c G U 9 I l J l c 3 V s d F R 5 c G U i I F Z h b H V l P S J z V G F i b G U i I C 8 + P E V u d H J 5 I F R 5 c G U 9 I k 5 h b W V V c G R h d G V k Q W Z 0 Z X J G a W x s I i B W Y W x 1 Z T 0 i b D A i I C 8 + P E V u d H J 5 I F R 5 c G U 9 I k Z p b G x U Y X J n Z X Q i I F Z h b H V l P S J z Y 3 V z d G 9 t Z X J z I i A v P j x F b n R y e S B U e X B l P S J G a W x s Z W R D b 2 1 w b G V 0 Z V J l c 3 V s d F R v V 2 9 y a 3 N o Z W V 0 I i B W Y W x 1 Z T 0 i b D E i I C 8 + P E V u d H J 5 I F R 5 c G U 9 I k F k Z G V k V G 9 E Y X R h T W 9 k Z W w i I F Z h b H V l P S J s M C I g L z 4 8 R W 5 0 c n k g V H l w Z T 0 i R m l s b E N v d W 5 0 I i B W Y W x 1 Z T 0 i b D Y w I i A v P j x F b n R y e S B U e X B l P S J G a W x s R X J y b 3 J D b 2 R l I i B W Y W x 1 Z T 0 i c 1 V u a 2 5 v d 2 4 i I C 8 + P E V u d H J 5 I F R 5 c G U 9 I k Z p b G x F c n J v c k N v d W 5 0 I i B W Y W x 1 Z T 0 i b D A i I C 8 + P E V u d H J 5 I F R 5 c G U 9 I k Z p b G x M Y X N 0 V X B k Y X R l Z C I g V m F s d W U 9 I m Q y M D I 2 L T A z L T I z V D E 3 O j I z O j A 5 L j M z N T k 1 O D B a I i A v P j x F b n R y e S B U e X B l P S J G a W x s Q 2 9 s d W 1 u V H l w Z X M i I F Z h b H V l P S J z Q m d Z R 0 J n W U d C Z 1 l K I i A v P j x F b n R y e S B U e X B l P S J G a W x s Q 2 9 s d W 1 u T m F t Z X M i I F Z h b H V l P S J z W y Z x d W 9 0 O 0 N 1 c 3 R v b W V y S U Q m c X V v d D s s J n F 1 b 3 Q 7 R m l y c 3 R O Y W 1 l J n F 1 b 3 Q 7 L C Z x d W 9 0 O 0 x h c 3 R O Y W 1 l J n F 1 b 3 Q 7 L C Z x d W 9 0 O 0 V t Y W l s J n F 1 b 3 Q 7 L C Z x d W 9 0 O 1 B o b 2 5 l J n F 1 b 3 Q 7 L C Z x d W 9 0 O 0 N p d H k m c X V v d D s s J n F 1 b 3 Q 7 U 3 R h d G U m c X V v d D s s J n F 1 b 3 Q 7 Q 3 V z d G 9 t Z X J U e X B l J n F 1 b 3 Q 7 L C Z x d W 9 0 O 0 p v a W 5 E Y X R l 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Y 3 V z d G 9 t Z X J z L 0 F 1 d G 9 S Z W 1 v d m V k Q 2 9 s d W 1 u c z E u e 0 N 1 c 3 R v b W V y S U Q s M H 0 m c X V v d D s s J n F 1 b 3 Q 7 U 2 V j d G l v b j E v Y 3 V z d G 9 t Z X J z L 0 F 1 d G 9 S Z W 1 v d m V k Q 2 9 s d W 1 u c z E u e 0 Z p c n N 0 T m F t Z S w x f S Z x d W 9 0 O y w m c X V v d D t T Z W N 0 a W 9 u M S 9 j d X N 0 b 2 1 l c n M v Q X V 0 b 1 J l b W 9 2 Z W R D b 2 x 1 b W 5 z M S 5 7 T G F z d E 5 h b W U s M n 0 m c X V v d D s s J n F 1 b 3 Q 7 U 2 V j d G l v b j E v Y 3 V z d G 9 t Z X J z L 0 F 1 d G 9 S Z W 1 v d m V k Q 2 9 s d W 1 u c z E u e 0 V t Y W l s L D N 9 J n F 1 b 3 Q 7 L C Z x d W 9 0 O 1 N l Y 3 R p b 2 4 x L 2 N 1 c 3 R v b W V y c y 9 B d X R v U m V t b 3 Z l Z E N v b H V t b n M x L n t Q a G 9 u Z S w 0 f S Z x d W 9 0 O y w m c X V v d D t T Z W N 0 a W 9 u M S 9 j d X N 0 b 2 1 l c n M v Q X V 0 b 1 J l b W 9 2 Z W R D b 2 x 1 b W 5 z M S 5 7 Q 2 l 0 e S w 1 f S Z x d W 9 0 O y w m c X V v d D t T Z W N 0 a W 9 u M S 9 j d X N 0 b 2 1 l c n M v Q X V 0 b 1 J l b W 9 2 Z W R D b 2 x 1 b W 5 z M S 5 7 U 3 R h d G U s N n 0 m c X V v d D s s J n F 1 b 3 Q 7 U 2 V j d G l v b j E v Y 3 V z d G 9 t Z X J z L 0 F 1 d G 9 S Z W 1 v d m V k Q 2 9 s d W 1 u c z E u e 0 N 1 c 3 R v b W V y V H l w Z S w 3 f S Z x d W 9 0 O y w m c X V v d D t T Z W N 0 a W 9 u M S 9 j d X N 0 b 2 1 l c n M v Q X V 0 b 1 J l b W 9 2 Z W R D b 2 x 1 b W 5 z M S 5 7 S m 9 p b k R h d G U s O H 0 m c X V v d D t d L C Z x d W 9 0 O 0 N v b H V t b k N v d W 5 0 J n F 1 b 3 Q 7 O j k s J n F 1 b 3 Q 7 S 2 V 5 Q 2 9 s d W 1 u T m F t Z X M m c X V v d D s 6 W 1 0 s J n F 1 b 3 Q 7 Q 2 9 s d W 1 u S W R l b n R p d G l l c y Z x d W 9 0 O z p b J n F 1 b 3 Q 7 U 2 V j d G l v b j E v Y 3 V z d G 9 t Z X J z L 0 F 1 d G 9 S Z W 1 v d m V k Q 2 9 s d W 1 u c z E u e 0 N 1 c 3 R v b W V y S U Q s M H 0 m c X V v d D s s J n F 1 b 3 Q 7 U 2 V j d G l v b j E v Y 3 V z d G 9 t Z X J z L 0 F 1 d G 9 S Z W 1 v d m V k Q 2 9 s d W 1 u c z E u e 0 Z p c n N 0 T m F t Z S w x f S Z x d W 9 0 O y w m c X V v d D t T Z W N 0 a W 9 u M S 9 j d X N 0 b 2 1 l c n M v Q X V 0 b 1 J l b W 9 2 Z W R D b 2 x 1 b W 5 z M S 5 7 T G F z d E 5 h b W U s M n 0 m c X V v d D s s J n F 1 b 3 Q 7 U 2 V j d G l v b j E v Y 3 V z d G 9 t Z X J z L 0 F 1 d G 9 S Z W 1 v d m V k Q 2 9 s d W 1 u c z E u e 0 V t Y W l s L D N 9 J n F 1 b 3 Q 7 L C Z x d W 9 0 O 1 N l Y 3 R p b 2 4 x L 2 N 1 c 3 R v b W V y c y 9 B d X R v U m V t b 3 Z l Z E N v b H V t b n M x L n t Q a G 9 u Z S w 0 f S Z x d W 9 0 O y w m c X V v d D t T Z W N 0 a W 9 u M S 9 j d X N 0 b 2 1 l c n M v Q X V 0 b 1 J l b W 9 2 Z W R D b 2 x 1 b W 5 z M S 5 7 Q 2 l 0 e S w 1 f S Z x d W 9 0 O y w m c X V v d D t T Z W N 0 a W 9 u M S 9 j d X N 0 b 2 1 l c n M v Q X V 0 b 1 J l b W 9 2 Z W R D b 2 x 1 b W 5 z M S 5 7 U 3 R h d G U s N n 0 m c X V v d D s s J n F 1 b 3 Q 7 U 2 V j d G l v b j E v Y 3 V z d G 9 t Z X J z L 0 F 1 d G 9 S Z W 1 v d m V k Q 2 9 s d W 1 u c z E u e 0 N 1 c 3 R v b W V y V H l w Z S w 3 f S Z x d W 9 0 O y w m c X V v d D t T Z W N 0 a W 9 u M S 9 j d X N 0 b 2 1 l c n M v Q X V 0 b 1 J l b W 9 2 Z W R D b 2 x 1 b W 5 z M S 5 7 S m 9 p b k R h d G U s O H 0 m c X V v d D t d L C Z x d W 9 0 O 1 J l b G F 0 a W 9 u c 2 h p c E l u Z m 8 m c X V v d D s 6 W 1 1 9 I i A v P j w v U 3 R h Y m x l R W 5 0 c m l l c z 4 8 L 0 l 0 Z W 0 + P E l 0 Z W 0 + P E l 0 Z W 1 M b 2 N h d G l v b j 4 8 S X R l b V R 5 c G U + R m 9 y b X V s Y T w v S X R l b V R 5 c G U + P E l 0 Z W 1 Q Y X R o P l N l Y 3 R p b 2 4 x L 2 N 1 c 3 R v b W V y c y 9 T b 3 V y Y 2 U 8 L 0 l 0 Z W 1 Q Y X R o P j w v S X R l b U x v Y 2 F 0 a W 9 u P j x T d G F i b G V F b n R y a W V z I C 8 + P C 9 J d G V t P j x J d G V t P j x J d G V t T G 9 j Y X R p b 2 4 + P E l 0 Z W 1 U e X B l P k Z v c m 1 1 b G E 8 L 0 l 0 Z W 1 U e X B l P j x J d G V t U G F 0 a D 5 T Z W N 0 a W 9 u M S 9 j d X N 0 b 2 1 l c n M v U H J v b W 9 0 Z W Q l M j B I Z W F k Z X J z P C 9 J d G V t U G F 0 a D 4 8 L 0 l 0 Z W 1 M b 2 N h d G l v b j 4 8 U 3 R h Y m x l R W 5 0 c m l l c y A v P j w v S X R l b T 4 8 S X R l b T 4 8 S X R l b U x v Y 2 F 0 a W 9 u P j x J d G V t V H l w Z T 5 G b 3 J t d W x h P C 9 J d G V t V H l w Z T 4 8 S X R l b V B h d G g + U 2 V j d G l v b j E v Y 3 V z d G 9 t Z X J z L 0 N o Y W 5 n Z W Q l M j B U e X B l P C 9 J d G V t U G F 0 a D 4 8 L 0 l 0 Z W 1 M b 2 N h d G l v b j 4 8 U 3 R h Y m x l R W 5 0 c m l l c y A v P j w v S X R l b T 4 8 S X R l b T 4 8 S X R l b U x v Y 2 F 0 a W 9 u P j x J d G V t V H l w Z T 5 G b 3 J t d W x h P C 9 J d G V t V H l w Z T 4 8 S X R l b V B h d G g + U 2 V j d G l v b j E v Z W 1 w b G 9 5 Z W V 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O W Z j Z m M 4 N T c t M D g 4 Y i 0 0 O T E 4 L W I w O T U t N T V k Y 2 E z Z T M 5 M T U 3 I i A v P j x F b n R y e S B U e X B l P S J C d W Z m Z X J O Z X h 0 U m V m c m V z a C I g V m F s d W U 9 I m w x I i A v P j x F b n R y e S B U e X B l P S J S Z X N 1 b H R U e X B l I i B W Y W x 1 Z T 0 i c 1 R h Y m x l I i A v P j x F b n R y e S B U e X B l P S J O Y W 1 l V X B k Y X R l Z E F m d G V y R m l s b C I g V m F s d W U 9 I m w w I i A v P j x F b n R y e S B U e X B l P S J G a W x s V G F y Z 2 V 0 I i B W Y W x 1 Z T 0 i c 2 V t c G x v e W V l c y I g L z 4 8 R W 5 0 c n k g V H l w Z T 0 i R m l s b G V k Q 2 9 t c G x l d G V S Z X N 1 b H R U b 1 d v c m t z a G V l d C I g V m F s d W U 9 I m w x I i A v P j x F b n R y e S B U e X B l P S J B Z G R l Z F R v R G F 0 Y U 1 v Z G V s I i B W Y W x 1 Z T 0 i b D A i I C 8 + P E V u d H J 5 I F R 5 c G U 9 I k Z p b G x D b 3 V u d C I g V m F s d W U 9 I m w x O C I g L z 4 8 R W 5 0 c n k g V H l w Z T 0 i R m l s b E V y c m 9 y Q 2 9 k Z S I g V m F s d W U 9 I n N V b m t u b 3 d u I i A v P j x F b n R y e S B U e X B l P S J G a W x s R X J y b 3 J D b 3 V u d C I g V m F s d W U 9 I m w w I i A v P j x F b n R y e S B U e X B l P S J G a W x s T G F z d F V w Z G F 0 Z W Q i I F Z h b H V l P S J k M j A y N i 0 w M y 0 y M 1 Q y M D o x M D o 1 M S 4 z N z M 2 M D M 5 W i I g L z 4 8 R W 5 0 c n k g V H l w Z T 0 i R m l s b E N v b H V t b l R 5 c G V z I i B W Y W x 1 Z T 0 i c 0 J n W U d C Z 1 l K Q m d V P S I g L z 4 8 R W 5 0 c n k g V H l w Z T 0 i R m l s b E N v b H V t b k 5 h b W V z I i B W Y W x 1 Z T 0 i c 1 s m c X V v d D t F b X B s b 3 l l Z U l E J n F 1 b 3 Q 7 L C Z x d W 9 0 O 0 Z p c n N 0 T m F t Z S Z x d W 9 0 O y w m c X V v d D t M Y X N 0 T m F t Z S Z x d W 9 0 O y w m c X V v d D t E Z X B h c n R t Z W 5 0 J n F 1 b 3 Q 7 L C Z x d W 9 0 O 0 p v Y l R p d G x l J n F 1 b 3 Q 7 L C Z x d W 9 0 O 0 h p c m V E Y X R l J n F 1 b 3 Q 7 L C Z x d W 9 0 O 0 V t c G x v e W 1 l b n R U e X B l J n F 1 b 3 Q 7 L C Z x d W 9 0 O 0 h v d X J s e V J h d G U 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l b X B s b 3 l l Z X M v Q X V 0 b 1 J l b W 9 2 Z W R D b 2 x 1 b W 5 z M S 5 7 R W 1 w b G 9 5 Z W V J R C w w f S Z x d W 9 0 O y w m c X V v d D t T Z W N 0 a W 9 u M S 9 l b X B s b 3 l l Z X M v Q X V 0 b 1 J l b W 9 2 Z W R D b 2 x 1 b W 5 z M S 5 7 R m l y c 3 R O Y W 1 l L D F 9 J n F 1 b 3 Q 7 L C Z x d W 9 0 O 1 N l Y 3 R p b 2 4 x L 2 V t c G x v e W V l c y 9 B d X R v U m V t b 3 Z l Z E N v b H V t b n M x L n t M Y X N 0 T m F t Z S w y f S Z x d W 9 0 O y w m c X V v d D t T Z W N 0 a W 9 u M S 9 l b X B s b 3 l l Z X M v Q X V 0 b 1 J l b W 9 2 Z W R D b 2 x 1 b W 5 z M S 5 7 R G V w Y X J 0 b W V u d C w z f S Z x d W 9 0 O y w m c X V v d D t T Z W N 0 a W 9 u M S 9 l b X B s b 3 l l Z X M v Q X V 0 b 1 J l b W 9 2 Z W R D b 2 x 1 b W 5 z M S 5 7 S m 9 i V G l 0 b G U s N H 0 m c X V v d D s s J n F 1 b 3 Q 7 U 2 V j d G l v b j E v Z W 1 w b G 9 5 Z W V z L 0 F 1 d G 9 S Z W 1 v d m V k Q 2 9 s d W 1 u c z E u e 0 h p c m V E Y X R l L D V 9 J n F 1 b 3 Q 7 L C Z x d W 9 0 O 1 N l Y 3 R p b 2 4 x L 2 V t c G x v e W V l c y 9 B d X R v U m V t b 3 Z l Z E N v b H V t b n M x L n t F b X B s b 3 l t Z W 5 0 V H l w Z S w 2 f S Z x d W 9 0 O y w m c X V v d D t T Z W N 0 a W 9 u M S 9 l b X B s b 3 l l Z X M v Q X V 0 b 1 J l b W 9 2 Z W R D b 2 x 1 b W 5 z M S 5 7 S G 9 1 c m x 5 U m F 0 Z S w 3 f S Z x d W 9 0 O 1 0 s J n F 1 b 3 Q 7 Q 2 9 s d W 1 u Q 2 9 1 b n Q m c X V v d D s 6 O C w m c X V v d D t L Z X l D b 2 x 1 b W 5 O Y W 1 l c y Z x d W 9 0 O z p b X S w m c X V v d D t D b 2 x 1 b W 5 J Z G V u d G l 0 a W V z J n F 1 b 3 Q 7 O l s m c X V v d D t T Z W N 0 a W 9 u M S 9 l b X B s b 3 l l Z X M v Q X V 0 b 1 J l b W 9 2 Z W R D b 2 x 1 b W 5 z M S 5 7 R W 1 w b G 9 5 Z W V J R C w w f S Z x d W 9 0 O y w m c X V v d D t T Z W N 0 a W 9 u M S 9 l b X B s b 3 l l Z X M v Q X V 0 b 1 J l b W 9 2 Z W R D b 2 x 1 b W 5 z M S 5 7 R m l y c 3 R O Y W 1 l L D F 9 J n F 1 b 3 Q 7 L C Z x d W 9 0 O 1 N l Y 3 R p b 2 4 x L 2 V t c G x v e W V l c y 9 B d X R v U m V t b 3 Z l Z E N v b H V t b n M x L n t M Y X N 0 T m F t Z S w y f S Z x d W 9 0 O y w m c X V v d D t T Z W N 0 a W 9 u M S 9 l b X B s b 3 l l Z X M v Q X V 0 b 1 J l b W 9 2 Z W R D b 2 x 1 b W 5 z M S 5 7 R G V w Y X J 0 b W V u d C w z f S Z x d W 9 0 O y w m c X V v d D t T Z W N 0 a W 9 u M S 9 l b X B s b 3 l l Z X M v Q X V 0 b 1 J l b W 9 2 Z W R D b 2 x 1 b W 5 z M S 5 7 S m 9 i V G l 0 b G U s N H 0 m c X V v d D s s J n F 1 b 3 Q 7 U 2 V j d G l v b j E v Z W 1 w b G 9 5 Z W V z L 0 F 1 d G 9 S Z W 1 v d m V k Q 2 9 s d W 1 u c z E u e 0 h p c m V E Y X R l L D V 9 J n F 1 b 3 Q 7 L C Z x d W 9 0 O 1 N l Y 3 R p b 2 4 x L 2 V t c G x v e W V l c y 9 B d X R v U m V t b 3 Z l Z E N v b H V t b n M x L n t F b X B s b 3 l t Z W 5 0 V H l w Z S w 2 f S Z x d W 9 0 O y w m c X V v d D t T Z W N 0 a W 9 u M S 9 l b X B s b 3 l l Z X M v Q X V 0 b 1 J l b W 9 2 Z W R D b 2 x 1 b W 5 z M S 5 7 S G 9 1 c m x 5 U m F 0 Z S w 3 f S Z x d W 9 0 O 1 0 s J n F 1 b 3 Q 7 U m V s Y X R p b 2 5 z a G l w S W 5 m b y Z x d W 9 0 O z p b X X 0 i I C 8 + P C 9 T d G F i b G V F b n R y a W V z P j w v S X R l b T 4 8 S X R l b T 4 8 S X R l b U x v Y 2 F 0 a W 9 u P j x J d G V t V H l w Z T 5 G b 3 J t d W x h P C 9 J d G V t V H l w Z T 4 8 S X R l b V B h d G g + U 2 V j d G l v b j E v Z W 1 w b G 9 5 Z W V z L 1 N v d X J j Z T w v S X R l b V B h d G g + P C 9 J d G V t T G 9 j Y X R p b 2 4 + P F N 0 Y W J s Z U V u d H J p Z X M g L z 4 8 L 0 l 0 Z W 0 + P E l 0 Z W 0 + P E l 0 Z W 1 M b 2 N h d G l v b j 4 8 S X R l b V R 5 c G U + R m 9 y b X V s Y T w v S X R l b V R 5 c G U + P E l 0 Z W 1 Q Y X R o P l N l Y 3 R p b 2 4 x L 2 V t c G x v e W V l c y 9 Q c m 9 t b 3 R l Z C U y M E h l Y W R l c n M 8 L 0 l 0 Z W 1 Q Y X R o P j w v S X R l b U x v Y 2 F 0 a W 9 u P j x T d G F i b G V F b n R y a W V z I C 8 + P C 9 J d G V t P j x J d G V t P j x J d G V t T G 9 j Y X R p b 2 4 + P E l 0 Z W 1 U e X B l P k Z v c m 1 1 b G E 8 L 0 l 0 Z W 1 U e X B l P j x J d G V t U G F 0 a D 5 T Z W N 0 a W 9 u M S 9 l b X B s b 3 l l Z X M v Q 2 h h b m d l Z C U y M F R 5 c G U 8 L 0 l 0 Z W 1 Q Y X R o P j w v S X R l b U x v Y 2 F 0 a W 9 u P j x T d G F i b G V F b n R y a W V z I C 8 + P C 9 J d G V t P j x J d G V t P j x J d G V t T G 9 j Y X R p b 2 4 + P E l 0 Z W 1 U e X B l P k Z v c m 1 1 b G E 8 L 0 l 0 Z W 1 U e X B l P j x J d G V t U G F 0 a D 5 T Z W N 0 a W 9 u M S 9 p b n Z l b n R v c n 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N l M j I w M j A 1 O S 0 y Y T I 4 L T Q 0 Y T k t O D d h O S 0 4 O G U x Y T g x O D g z N m U i I C 8 + P E V u d H J 5 I F R 5 c G U 9 I k J 1 Z m Z l c k 5 l e H R S Z W Z y Z X N o I i B W Y W x 1 Z T 0 i b D E i I C 8 + P E V u d H J 5 I F R 5 c G U 9 I l J l c 3 V s d F R 5 c G U i I F Z h b H V l P S J z V G F i b G U i I C 8 + P E V u d H J 5 I F R 5 c G U 9 I k 5 h b W V V c G R h d G V k Q W Z 0 Z X J G a W x s I i B W Y W x 1 Z T 0 i b D A i I C 8 + P E V u d H J 5 I F R 5 c G U 9 I k Z p b G x U Y X J n Z X Q i I F Z h b H V l P S J z a W 5 2 Z W 5 0 b 3 J 5 I i A v P j x F b n R y e S B U e X B l P S J G a W x s Z W R D b 2 1 w b G V 0 Z V J l c 3 V s d F R v V 2 9 y a 3 N o Z W V 0 I i B W Y W x 1 Z T 0 i b D E i I C 8 + P E V u d H J 5 I F R 5 c G U 9 I k F k Z G V k V G 9 E Y X R h T W 9 k Z W w i I F Z h b H V l P S J s M C I g L z 4 8 R W 5 0 c n k g V H l w Z T 0 i R m l s b E N v d W 5 0 I i B W Y W x 1 Z T 0 i b D E z N S I g L z 4 8 R W 5 0 c n k g V H l w Z T 0 i R m l s b E V y c m 9 y Q 2 9 k Z S I g V m F s d W U 9 I n N V b m t u b 3 d u I i A v P j x F b n R y e S B U e X B l P S J G a W x s R X J y b 3 J D b 3 V u d C I g V m F s d W U 9 I m w w I i A v P j x F b n R y e S B U e X B l P S J G a W x s T G F z d F V w Z G F 0 Z W Q i I F Z h b H V l P S J k M j A y N i 0 w M y 0 y M 1 Q y M T o w N z o y O C 4 1 N T g 1 N j c 3 W i I g L z 4 8 R W 5 0 c n k g V H l w Z T 0 i R m l s b E N v b H V t b l R 5 c G V z I i B W Y W x 1 Z T 0 i c 0 J n W U d C Z 1 l H Q m d N R E F 3 T U d C Z 1 k 9 I i A v P j x F b n R y e S B U e X B l P S J G a W x s Q 2 9 s d W 1 u T m F t Z X M i I F Z h b H V l P S J z W y Z x d W 9 0 O 1 N L V S Z x d W 9 0 O y w m c X V v d D t Q c m 9 k d W N 0 T m F t Z S Z x d W 9 0 O y w m c X V v d D t D Y X R l Z 2 9 y e S Z x d W 9 0 O y w m c X V v d D t C a W t l V H l w Z S Z x d W 9 0 O y w m c X V v d D t N b 2 R l b C Z x d W 9 0 O y w m c X V v d D t W Z X J z a W 9 u J n F 1 b 3 Q 7 L C Z x d W 9 0 O 1 N p e m U m c X V v d D s s J n F 1 b 3 Q 7 V W 5 p d E N v c 3 Q m c X V v d D s s J n F 1 b 3 Q 7 U m V 0 Y W l s U H J p Y 2 U m c X V v d D s s J n F 1 b 3 Q 7 U X V h b n R p d H l P b k h h b m Q m c X V v d D s s J n F 1 b 3 Q 7 U m V v c m R l c k x l d m V s J n F 1 b 3 Q 7 L C Z x d W 9 0 O 0 J y Y W 5 k J n F 1 b 3 Q 7 L C Z x d W 9 0 O 1 d h c m V o b 3 V z Z U x v Y 2 F 0 a W 9 u J n F 1 b 3 Q 7 L C Z x d W 9 0 O 1 N 0 Y X R 1 c y Z x d W 9 0 O 1 0 i I C 8 + P E V u d H J 5 I F R 5 c G U 9 I k Z p b G x T d G F 0 d X M i I F Z h b H V l P S J z Q 2 9 t c G x l d G U i I C 8 + P E V u d H J 5 I F R 5 c G U 9 I l J l b G F 0 a W 9 u c 2 h p c E l u Z m 9 D b 2 5 0 Y W l u Z X I i I F Z h b H V l P S J z e y Z x d W 9 0 O 2 N v b H V t b k N v d W 5 0 J n F 1 b 3 Q 7 O j E 0 L C Z x d W 9 0 O 2 t l e U N v b H V t b k 5 h b W V z J n F 1 b 3 Q 7 O l t d L C Z x d W 9 0 O 3 F 1 Z X J 5 U m V s Y X R p b 2 5 z a G l w c y Z x d W 9 0 O z p b X S w m c X V v d D t j b 2 x 1 b W 5 J Z G V u d G l 0 a W V z J n F 1 b 3 Q 7 O l s m c X V v d D t T Z W N 0 a W 9 u M S 9 p b n Z l b n R v c n k v Q X V 0 b 1 J l b W 9 2 Z W R D b 2 x 1 b W 5 z M S 5 7 U 0 t V L D B 9 J n F 1 b 3 Q 7 L C Z x d W 9 0 O 1 N l Y 3 R p b 2 4 x L 2 l u d m V u d G 9 y e S 9 B d X R v U m V t b 3 Z l Z E N v b H V t b n M x L n t Q c m 9 k d W N 0 T m F t Z S w x f S Z x d W 9 0 O y w m c X V v d D t T Z W N 0 a W 9 u M S 9 p b n Z l b n R v c n k v Q X V 0 b 1 J l b W 9 2 Z W R D b 2 x 1 b W 5 z M S 5 7 Q 2 F 0 Z W d v c n k s M n 0 m c X V v d D s s J n F 1 b 3 Q 7 U 2 V j d G l v b j E v a W 5 2 Z W 5 0 b 3 J 5 L 0 F 1 d G 9 S Z W 1 v d m V k Q 2 9 s d W 1 u c z E u e 0 J p a 2 V U e X B l L D N 9 J n F 1 b 3 Q 7 L C Z x d W 9 0 O 1 N l Y 3 R p b 2 4 x L 2 l u d m V u d G 9 y e S 9 B d X R v U m V t b 3 Z l Z E N v b H V t b n M x L n t N b 2 R l b C w 0 f S Z x d W 9 0 O y w m c X V v d D t T Z W N 0 a W 9 u M S 9 p b n Z l b n R v c n k v Q X V 0 b 1 J l b W 9 2 Z W R D b 2 x 1 b W 5 z M S 5 7 V m V y c 2 l v b i w 1 f S Z x d W 9 0 O y w m c X V v d D t T Z W N 0 a W 9 u M S 9 p b n Z l b n R v c n k v Q X V 0 b 1 J l b W 9 2 Z W R D b 2 x 1 b W 5 z M S 5 7 U 2 l 6 Z S w 2 f S Z x d W 9 0 O y w m c X V v d D t T Z W N 0 a W 9 u M S 9 p b n Z l b n R v c n k v Q X V 0 b 1 J l b W 9 2 Z W R D b 2 x 1 b W 5 z M S 5 7 V W 5 p d E N v c 3 Q s N 3 0 m c X V v d D s s J n F 1 b 3 Q 7 U 2 V j d G l v b j E v a W 5 2 Z W 5 0 b 3 J 5 L 0 F 1 d G 9 S Z W 1 v d m V k Q 2 9 s d W 1 u c z E u e 1 J l d G F p b F B y a W N l L D h 9 J n F 1 b 3 Q 7 L C Z x d W 9 0 O 1 N l Y 3 R p b 2 4 x L 2 l u d m V u d G 9 y e S 9 B d X R v U m V t b 3 Z l Z E N v b H V t b n M x L n t R d W F u d G l 0 e U 9 u S G F u Z C w 5 f S Z x d W 9 0 O y w m c X V v d D t T Z W N 0 a W 9 u M S 9 p b n Z l b n R v c n k v Q X V 0 b 1 J l b W 9 2 Z W R D b 2 x 1 b W 5 z M S 5 7 U m V v c m R l c k x l d m V s L D E w f S Z x d W 9 0 O y w m c X V v d D t T Z W N 0 a W 9 u M S 9 p b n Z l b n R v c n k v Q X V 0 b 1 J l b W 9 2 Z W R D b 2 x 1 b W 5 z M S 5 7 Q n J h b m Q s M T F 9 J n F 1 b 3 Q 7 L C Z x d W 9 0 O 1 N l Y 3 R p b 2 4 x L 2 l u d m V u d G 9 y e S 9 B d X R v U m V t b 3 Z l Z E N v b H V t b n M x L n t X Y X J l a G 9 1 c 2 V M b 2 N h d G l v b i w x M n 0 m c X V v d D s s J n F 1 b 3 Q 7 U 2 V j d G l v b j E v a W 5 2 Z W 5 0 b 3 J 5 L 0 F 1 d G 9 S Z W 1 v d m V k Q 2 9 s d W 1 u c z E u e 1 N 0 Y X R 1 c y w x M 3 0 m c X V v d D t d L C Z x d W 9 0 O 0 N v b H V t b k N v d W 5 0 J n F 1 b 3 Q 7 O j E 0 L C Z x d W 9 0 O 0 t l e U N v b H V t b k 5 h b W V z J n F 1 b 3 Q 7 O l t d L C Z x d W 9 0 O 0 N v b H V t b k l k Z W 5 0 a X R p Z X M m c X V v d D s 6 W y Z x d W 9 0 O 1 N l Y 3 R p b 2 4 x L 2 l u d m V u d G 9 y e S 9 B d X R v U m V t b 3 Z l Z E N v b H V t b n M x L n t T S 1 U s M H 0 m c X V v d D s s J n F 1 b 3 Q 7 U 2 V j d G l v b j E v a W 5 2 Z W 5 0 b 3 J 5 L 0 F 1 d G 9 S Z W 1 v d m V k Q 2 9 s d W 1 u c z E u e 1 B y b 2 R 1 Y 3 R O Y W 1 l L D F 9 J n F 1 b 3 Q 7 L C Z x d W 9 0 O 1 N l Y 3 R p b 2 4 x L 2 l u d m V u d G 9 y e S 9 B d X R v U m V t b 3 Z l Z E N v b H V t b n M x L n t D Y X R l Z 2 9 y e S w y f S Z x d W 9 0 O y w m c X V v d D t T Z W N 0 a W 9 u M S 9 p b n Z l b n R v c n k v Q X V 0 b 1 J l b W 9 2 Z W R D b 2 x 1 b W 5 z M S 5 7 Q m l r Z V R 5 c G U s M 3 0 m c X V v d D s s J n F 1 b 3 Q 7 U 2 V j d G l v b j E v a W 5 2 Z W 5 0 b 3 J 5 L 0 F 1 d G 9 S Z W 1 v d m V k Q 2 9 s d W 1 u c z E u e 0 1 v Z G V s L D R 9 J n F 1 b 3 Q 7 L C Z x d W 9 0 O 1 N l Y 3 R p b 2 4 x L 2 l u d m V u d G 9 y e S 9 B d X R v U m V t b 3 Z l Z E N v b H V t b n M x L n t W Z X J z a W 9 u L D V 9 J n F 1 b 3 Q 7 L C Z x d W 9 0 O 1 N l Y 3 R p b 2 4 x L 2 l u d m V u d G 9 y e S 9 B d X R v U m V t b 3 Z l Z E N v b H V t b n M x L n t T a X p l L D Z 9 J n F 1 b 3 Q 7 L C Z x d W 9 0 O 1 N l Y 3 R p b 2 4 x L 2 l u d m V u d G 9 y e S 9 B d X R v U m V t b 3 Z l Z E N v b H V t b n M x L n t V b m l 0 Q 2 9 z d C w 3 f S Z x d W 9 0 O y w m c X V v d D t T Z W N 0 a W 9 u M S 9 p b n Z l b n R v c n k v Q X V 0 b 1 J l b W 9 2 Z W R D b 2 x 1 b W 5 z M S 5 7 U m V 0 Y W l s U H J p Y 2 U s O H 0 m c X V v d D s s J n F 1 b 3 Q 7 U 2 V j d G l v b j E v a W 5 2 Z W 5 0 b 3 J 5 L 0 F 1 d G 9 S Z W 1 v d m V k Q 2 9 s d W 1 u c z E u e 1 F 1 Y W 5 0 a X R 5 T 2 5 I Y W 5 k L D l 9 J n F 1 b 3 Q 7 L C Z x d W 9 0 O 1 N l Y 3 R p b 2 4 x L 2 l u d m V u d G 9 y e S 9 B d X R v U m V t b 3 Z l Z E N v b H V t b n M x L n t S Z W 9 y Z G V y T G V 2 Z W w s M T B 9 J n F 1 b 3 Q 7 L C Z x d W 9 0 O 1 N l Y 3 R p b 2 4 x L 2 l u d m V u d G 9 y e S 9 B d X R v U m V t b 3 Z l Z E N v b H V t b n M x L n t C c m F u Z C w x M X 0 m c X V v d D s s J n F 1 b 3 Q 7 U 2 V j d G l v b j E v a W 5 2 Z W 5 0 b 3 J 5 L 0 F 1 d G 9 S Z W 1 v d m V k Q 2 9 s d W 1 u c z E u e 1 d h c m V o b 3 V z Z U x v Y 2 F 0 a W 9 u L D E y f S Z x d W 9 0 O y w m c X V v d D t T Z W N 0 a W 9 u M S 9 p b n Z l b n R v c n k v Q X V 0 b 1 J l b W 9 2 Z W R D b 2 x 1 b W 5 z M S 5 7 U 3 R h d H V z L D E z f S Z x d W 9 0 O 1 0 s J n F 1 b 3 Q 7 U m V s Y X R p b 2 5 z a G l w S W 5 m b y Z x d W 9 0 O z p b X X 0 i I C 8 + P C 9 T d G F i b G V F b n R y a W V z P j w v S X R l b T 4 8 S X R l b T 4 8 S X R l b U x v Y 2 F 0 a W 9 u P j x J d G V t V H l w Z T 5 G b 3 J t d W x h P C 9 J d G V t V H l w Z T 4 8 S X R l b V B h d G g + U 2 V j d G l v b j E v a W 5 2 Z W 5 0 b 3 J 5 L 1 N v d X J j Z T w v S X R l b V B h d G g + P C 9 J d G V t T G 9 j Y X R p b 2 4 + P F N 0 Y W J s Z U V u d H J p Z X M g L z 4 8 L 0 l 0 Z W 0 + P E l 0 Z W 0 + P E l 0 Z W 1 M b 2 N h d G l v b j 4 8 S X R l b V R 5 c G U + R m 9 y b X V s Y T w v S X R l b V R 5 c G U + P E l 0 Z W 1 Q Y X R o P l N l Y 3 R p b 2 4 x L 2 l u d m V u d G 9 y e S 9 Q c m 9 t b 3 R l Z C U y M E h l Y W R l c n M 8 L 0 l 0 Z W 1 Q Y X R o P j w v S X R l b U x v Y 2 F 0 a W 9 u P j x T d G F i b G V F b n R y a W V z I C 8 + P C 9 J d G V t P j x J d G V t P j x J d G V t T G 9 j Y X R p b 2 4 + P E l 0 Z W 1 U e X B l P k Z v c m 1 1 b G E 8 L 0 l 0 Z W 1 U e X B l P j x J d G V t U G F 0 a D 5 T Z W N 0 a W 9 u M S 9 p b n Z l b n R v c n k v Q 2 h h b m d l Z C U y M F R 5 c G U 8 L 0 l 0 Z W 1 Q Y X R o P j w v S X R l b U x v Y 2 F 0 a W 9 u P j x T d G F i b G V F b n R y a W V z I C 8 + P C 9 J d G V t P j w v S X R l b X M + P C 9 M b 2 N h b F B h Y 2 t h Z 2 V N Z X R h Z G F 0 Y U Z p b G U + F g A A A F B L B Q Y A A A A A A A A A A A A A A A A A A A A A A A A m A Q A A A Q A A A N C M n d 8 B F d E R j H o A w E / C l + s B A A A A Z s 5 k V c J s v U G y o A b + q 9 I B U Q A A A A A C A A A A A A A Q Z g A A A A E A A C A A A A D l y O Y z 0 A I X w g b S a U 8 y g C B N m B Q f 0 2 4 b A F e z d j 4 g I G M i 0 A A A A A A O g A A A A A I A A C A A A A B D t x 3 4 0 5 K y a A 2 o 8 I M G 2 j x E S t t 8 D 6 1 m w 3 v U i l 7 F D C m C 2 F A A A A B S S x O u m N A s p t c k E X L X l G n H 6 w 1 4 V U Y F j Z l 6 1 j I I 1 7 6 W V O j / I 1 i g d 9 z L y F W a p l 3 H B N t n Z L U H h 8 0 z W t L l d e / S X z U C F 1 g J M e 1 S 0 9 R D Z r e F F v T B W E A A A A B Y r h R b 1 K r 6 v I f r F / f d d + P B d j G 7 j P e w y C m + O J w 9 E I e + N D K A d x k N v t n w a Q 9 B 2 a W g c c v M h 3 9 U 2 k U c p t N g 7 M f K k h b 2 < / D a t a M a s h u p > 
</file>

<file path=customXml/item2.xml><?xml version="1.0" encoding="utf-8"?>
<p:properties xmlns:p="http://schemas.microsoft.com/office/2006/metadata/properties" xmlns:xsi="http://www.w3.org/2001/XMLSchema-instance" xmlns:pc="http://schemas.microsoft.com/office/infopath/2007/PartnerControls">
  <documentManagement>
    <_activity xmlns="f3ce4fc2-4ccf-4edd-85f4-5fd3834cec2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F14A3FB1F6A1447BDFD6D623F3FB011" ma:contentTypeVersion="6" ma:contentTypeDescription="Create a new document." ma:contentTypeScope="" ma:versionID="7f6b8e066b6795c678e16a91ef8fb5bf">
  <xsd:schema xmlns:xsd="http://www.w3.org/2001/XMLSchema" xmlns:xs="http://www.w3.org/2001/XMLSchema" xmlns:p="http://schemas.microsoft.com/office/2006/metadata/properties" xmlns:ns3="f3ce4fc2-4ccf-4edd-85f4-5fd3834cec27" targetNamespace="http://schemas.microsoft.com/office/2006/metadata/properties" ma:root="true" ma:fieldsID="9d39e4dca0ac13dade3f373e69ea4530" ns3:_="">
    <xsd:import namespace="f3ce4fc2-4ccf-4edd-85f4-5fd3834cec2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ce4fc2-4ccf-4edd-85f4-5fd3834cec2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77C478-AD8F-4247-95B4-8314ED1CA04E}">
  <ds:schemaRefs>
    <ds:schemaRef ds:uri="http://schemas.microsoft.com/DataMashup"/>
  </ds:schemaRefs>
</ds:datastoreItem>
</file>

<file path=customXml/itemProps2.xml><?xml version="1.0" encoding="utf-8"?>
<ds:datastoreItem xmlns:ds="http://schemas.openxmlformats.org/officeDocument/2006/customXml" ds:itemID="{77D0CC55-2865-439F-A47D-FEBFC5E6AF2A}">
  <ds:schemaRefs>
    <ds:schemaRef ds:uri="http://schemas.microsoft.com/office/infopath/2007/PartnerControl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f3ce4fc2-4ccf-4edd-85f4-5fd3834cec2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E3B13318-69F8-4425-8D9F-01D1063DB87D}">
  <ds:schemaRefs>
    <ds:schemaRef ds:uri="http://schemas.microsoft.com/sharepoint/v3/contenttype/forms"/>
  </ds:schemaRefs>
</ds:datastoreItem>
</file>

<file path=customXml/itemProps4.xml><?xml version="1.0" encoding="utf-8"?>
<ds:datastoreItem xmlns:ds="http://schemas.openxmlformats.org/officeDocument/2006/customXml" ds:itemID="{D52AAA2A-1AE2-490F-83FB-61755C0EAC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ce4fc2-4ccf-4edd-85f4-5fd3834cec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Dashboard</vt:lpstr>
      <vt:lpstr>Sales</vt:lpstr>
      <vt:lpstr>Pivot_Sales</vt:lpstr>
      <vt:lpstr>Customers</vt:lpstr>
      <vt:lpstr>Employees</vt:lpstr>
      <vt:lpstr>Inventory</vt:lpstr>
      <vt:lpstr>Hardware</vt:lpstr>
      <vt:lpstr>Software</vt:lpstr>
      <vt:lpstr>Network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Padula_M5_Datamanagement</dc:title>
  <dc:creator>James Michael Padula</dc:creator>
  <cp:keywords>Rideline Powerbikes Performance dashboard</cp:keywords>
  <cp:lastModifiedBy>James Michael Padula</cp:lastModifiedBy>
  <cp:lastPrinted>2026-05-04T17:30:05Z</cp:lastPrinted>
  <dcterms:created xsi:type="dcterms:W3CDTF">2026-03-23T16:29:02Z</dcterms:created>
  <dcterms:modified xsi:type="dcterms:W3CDTF">2026-05-04T18:31:57Z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0x0101009F14A3FB1F6A1447BDFD6D623F3FB011</vt:lpwstr>
  </property>
</Properties>
</file>